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מחלקת תקציבים\0תקציב 2026 - הצעה\ספר תקציב 2026\ספר תקציב להדפסה וכריכה - 29.12.2025\"/>
    </mc:Choice>
  </mc:AlternateContent>
  <xr:revisionPtr revIDLastSave="0" documentId="8_{0202D219-F86C-4D2B-B6AE-5C45B7A4C6CA}" xr6:coauthVersionLast="47" xr6:coauthVersionMax="47" xr10:uidLastSave="{00000000-0000-0000-0000-000000000000}"/>
  <bookViews>
    <workbookView xWindow="-120" yWindow="-120" windowWidth="29040" windowHeight="15840" xr2:uid="{7A54F1F6-24ED-4EDA-B017-A91123009140}"/>
  </bookViews>
  <sheets>
    <sheet name="תוכנית פיתוח 2026" sheetId="1" r:id="rId1"/>
    <sheet name="עדכונים ותברים חדשים" sheetId="2" r:id="rId2"/>
  </sheets>
  <definedNames>
    <definedName name="_xlnm.Print_Area" localSheetId="0">'תוכנית פיתוח 2026'!$A$1:$N$70</definedName>
    <definedName name="_xlnm.Print_Titles" localSheetId="0">'תוכנית פיתוח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E32" i="2"/>
  <c r="G32" i="2" s="1"/>
  <c r="D32" i="2"/>
  <c r="D35" i="2" s="1"/>
  <c r="F14" i="2"/>
  <c r="E14" i="2"/>
  <c r="G14" i="2" s="1"/>
  <c r="D14" i="2"/>
  <c r="K69" i="1"/>
  <c r="J69" i="1"/>
  <c r="I69" i="1"/>
  <c r="H69" i="1"/>
  <c r="B69" i="1"/>
  <c r="G68" i="1"/>
  <c r="G67" i="1"/>
  <c r="G66" i="1"/>
  <c r="K64" i="1"/>
  <c r="J64" i="1"/>
  <c r="I64" i="1"/>
  <c r="H64" i="1"/>
  <c r="B64" i="1"/>
  <c r="K61" i="1"/>
  <c r="J61" i="1"/>
  <c r="I61" i="1"/>
  <c r="H61" i="1"/>
  <c r="B61" i="1"/>
  <c r="G60" i="1"/>
  <c r="G59" i="1"/>
  <c r="F59" i="1"/>
  <c r="K57" i="1"/>
  <c r="J57" i="1"/>
  <c r="I57" i="1"/>
  <c r="H57" i="1"/>
  <c r="K54" i="1"/>
  <c r="I54" i="1"/>
  <c r="H54" i="1"/>
  <c r="B54" i="1"/>
  <c r="G49" i="1"/>
  <c r="G47" i="1"/>
  <c r="F45" i="1"/>
  <c r="Q44" i="1"/>
  <c r="G44" i="1"/>
  <c r="F44" i="1"/>
  <c r="F43" i="1"/>
  <c r="K41" i="1"/>
  <c r="J41" i="1"/>
  <c r="I41" i="1"/>
  <c r="H41" i="1"/>
  <c r="B41" i="1"/>
  <c r="F39" i="1"/>
  <c r="G38" i="1"/>
  <c r="G37" i="1"/>
  <c r="G36" i="1"/>
  <c r="G35" i="1"/>
  <c r="G34" i="1"/>
  <c r="G33" i="1"/>
  <c r="K31" i="1"/>
  <c r="J31" i="1"/>
  <c r="I31" i="1"/>
  <c r="H31" i="1"/>
  <c r="B31" i="1"/>
  <c r="G29" i="1"/>
  <c r="G28" i="1"/>
  <c r="G27" i="1"/>
  <c r="K25" i="1"/>
  <c r="J25" i="1"/>
  <c r="I25" i="1"/>
  <c r="H25" i="1"/>
  <c r="B25" i="1"/>
  <c r="G20" i="1"/>
  <c r="G19" i="1"/>
  <c r="G18" i="1"/>
  <c r="K14" i="1"/>
  <c r="J14" i="1"/>
  <c r="I14" i="1"/>
  <c r="H14" i="1"/>
  <c r="B14" i="1"/>
  <c r="G11" i="1"/>
  <c r="G10" i="1"/>
  <c r="F9" i="1"/>
  <c r="G8" i="1"/>
  <c r="F8" i="1"/>
  <c r="K70" i="1" l="1"/>
  <c r="I70" i="1"/>
  <c r="H70" i="1"/>
  <c r="J54" i="1" l="1"/>
  <c r="J70" i="1"/>
</calcChain>
</file>

<file path=xl/sharedStrings.xml><?xml version="1.0" encoding="utf-8"?>
<sst xmlns="http://schemas.openxmlformats.org/spreadsheetml/2006/main" count="317" uniqueCount="200">
  <si>
    <t>תוכנית פיתוח 2026</t>
  </si>
  <si>
    <t xml:space="preserve">  </t>
  </si>
  <si>
    <t xml:space="preserve">נתונים באלפי ₪ </t>
  </si>
  <si>
    <t>מאושר במהלך השנה</t>
  </si>
  <si>
    <t>מספר תבר</t>
  </si>
  <si>
    <t xml:space="preserve">פרוייקטים </t>
  </si>
  <si>
    <t xml:space="preserve">תקציב </t>
  </si>
  <si>
    <t>אושר  שנים קודמות</t>
  </si>
  <si>
    <t>בקשה 2026</t>
  </si>
  <si>
    <t>ממשלה  ואחרים</t>
  </si>
  <si>
    <t>הלוואה</t>
  </si>
  <si>
    <t xml:space="preserve">ק.פיתוח </t>
  </si>
  <si>
    <t>אישור מועצת עיר</t>
  </si>
  <si>
    <t>הערות</t>
  </si>
  <si>
    <t xml:space="preserve">דברי הסבר </t>
  </si>
  <si>
    <t xml:space="preserve">מתחמים </t>
  </si>
  <si>
    <t>השלמת מתחמים קיימים</t>
  </si>
  <si>
    <t>ישיבה מס 15 מיום 24/12/14. הגדלה ל 35,000 ישיבה מס 6 מיום 5/4/17</t>
  </si>
  <si>
    <t xml:space="preserve">  קרן פיתוח. </t>
  </si>
  <si>
    <t>רחוב יאנוש קורצאק שדרוג חניון עתידים רמון</t>
  </si>
  <si>
    <t xml:space="preserve">פיתוח מתחם 10+3 </t>
  </si>
  <si>
    <t xml:space="preserve">ישיבה מס 15 מיום 24/12/14. הגדלה ל 30,000 ועדכון שם תבר ישיבה מס 22 מיום 28/12/16 </t>
  </si>
  <si>
    <t xml:space="preserve">קרן פיתוח </t>
  </si>
  <si>
    <t xml:space="preserve">השלמה תכנון תשתיות במתחם 3 , רחובות מורשת ידידות </t>
  </si>
  <si>
    <t>פיתוח מתחם 1400</t>
  </si>
  <si>
    <t>ישיבה מס 22 מיום 28/12/16</t>
  </si>
  <si>
    <t>קרן פיתוח. מתחם תעסוקה</t>
  </si>
  <si>
    <t>פריצת דרכים ותשתיות תת קרקעיות לטובת פיתוח מתחם תעסוקה.</t>
  </si>
  <si>
    <t>מתחם 1302 שלב ב</t>
  </si>
  <si>
    <t>ישיבה מס 7 מיום 24/7/24</t>
  </si>
  <si>
    <t>קרן פיתוח</t>
  </si>
  <si>
    <t>פיתוח מדרכות בכביש 6 כולל חניון לבית ספר "ניצנים"</t>
  </si>
  <si>
    <t>פיתוח מתחם 1307</t>
  </si>
  <si>
    <t>ישיבה מס' 16 מיום 17/9/25</t>
  </si>
  <si>
    <t>פריצת דרכים ותשתיות</t>
  </si>
  <si>
    <t>פיתוח מתחם 1310 (בית הנערה)-שלב א</t>
  </si>
  <si>
    <t>פיתוח רחוב ההכשרות</t>
  </si>
  <si>
    <t>סה"כ מתחמים</t>
  </si>
  <si>
    <t>מסגרת 2025 - 29,000. אושר במהלך השנה - 19,000</t>
  </si>
  <si>
    <t>תשתיות וכבישים</t>
  </si>
  <si>
    <t>הרחבת בית עלמין נוה הדר</t>
  </si>
  <si>
    <t>ישיבה מס 11 מיום 29/12/13  קרן פיתוח  63,000 ,הלוואה 2000. שינוי מקורות מימון : ישיבה מס 7 מיום 18/6/14  לאחר השינוי  62,000 קרן , 3,000 הלוואה . שינוי מקורות מימון ישיבה מס 15 מיום 23/12/15 קרן 61,000 הלוואה 4,000.עדכון מקורות מימון: ישיבה מס 14 מיום 3/11/21 לאחר השינוי- קרן פיתוח 59,000, הלוואה 4,000, מועצה דתית 2,000</t>
  </si>
  <si>
    <t>קרן פיתוח  63,000 ,הלוואה 2000. שינוי 1 :  62,000 קרן , 3,000 הלוואה . בקשה 2 לשינוי מקורות מימון : קרן פיתוח 61,000 , הלוואה 4,000 . ( 1,000 + 3,000 ). לאחר השינוי- קרן פיתוח 59,000, הלוואה 4,000, מועצה דתית 2,000</t>
  </si>
  <si>
    <t>עבודות פיתוח שלב ב בית עלמין אורתודוכסי</t>
  </si>
  <si>
    <t>הכשרה והקמה מגרשי חניה</t>
  </si>
  <si>
    <t>ישיבה מס 5 מיום 31/3/21</t>
  </si>
  <si>
    <t>הכשרת חניונים סוקולוב ופארק האגם</t>
  </si>
  <si>
    <t>שדרוג תאורה להתיעלות אנרגטית</t>
  </si>
  <si>
    <t>ישיבה מס 5 מיום 31/3/21.   עדכון מקורות מימון-הלוואה, ישיבה מס 11 מיום 28/7/21</t>
  </si>
  <si>
    <t>קרן פיתוח . עדכון מקורות מימון:הלוואה 3,000, קרן פיתוח 22,000</t>
  </si>
  <si>
    <t>החלפת תאורה קיימת לתאורת לדים בהתאם לתוכנית עבודה .</t>
  </si>
  <si>
    <t>הסדרי תנועה ברחבי העיר</t>
  </si>
  <si>
    <t>השלמת עבודות לשינוי הסדרי תנועה ברחבי העיר כולל החלטות ועדות תנועה</t>
  </si>
  <si>
    <t>הקמה ושדרוג נגישות ברחבי העיר</t>
  </si>
  <si>
    <t xml:space="preserve">הסדרת נגישות בדרכים ושצ"פים ברחבי העיר </t>
  </si>
  <si>
    <t xml:space="preserve">תוכנית אב לתחבורה </t>
  </si>
  <si>
    <t>ישיבה מס 16 מיום 14/12/22</t>
  </si>
  <si>
    <t>התקציב מיועד להכנת תוכנית אב לתחבורה</t>
  </si>
  <si>
    <t>כבישים ומדרכות ברחבי העיר</t>
  </si>
  <si>
    <t>הסדרת פיתוח לקראת איכלוס מבנים נקודתיים ברחבי העיר ושדרוג בהתאם לתוכנית עבודה.</t>
  </si>
  <si>
    <r>
      <t xml:space="preserve">קירצוף וריבוד כבישים  ברחבי העיר- </t>
    </r>
    <r>
      <rPr>
        <b/>
        <sz val="12"/>
        <color rgb="FFFF0000"/>
        <rFont val="David"/>
        <family val="2"/>
      </rPr>
      <t>חדש</t>
    </r>
  </si>
  <si>
    <t>ריבוד כבישים ברחבי העיר בהתאם לתוכנית רב שנתית</t>
  </si>
  <si>
    <r>
      <t xml:space="preserve">מתחם תפעולי שפ"ע  - </t>
    </r>
    <r>
      <rPr>
        <b/>
        <sz val="12"/>
        <color rgb="FFFF0000"/>
        <rFont val="David"/>
        <family val="2"/>
      </rPr>
      <t>חדש</t>
    </r>
  </si>
  <si>
    <t>הקמת שטח תפעולי שפ"ע במגרש טימקו בירה</t>
  </si>
  <si>
    <t>סה"כ תשתיות וכבישים</t>
  </si>
  <si>
    <t>מסגרת 2025 - 14,000 . אושר במהלך השנה - 15,250</t>
  </si>
  <si>
    <t xml:space="preserve">תכנון עיר </t>
  </si>
  <si>
    <t>תכנון עיר וניהול פרויקטים</t>
  </si>
  <si>
    <t>ישיבה מס 5 מיום 31/3/21.  עדכון מקורות מימון-הלוואה, ישיבה מס 11 מיום 28/7/21</t>
  </si>
  <si>
    <t>קרן פיתוח. עדכון מקורות מימון, הלוואה במקום קרן:הלוואה 4,000,  קרן פיתוח 8,000</t>
  </si>
  <si>
    <t>תב"ר מסגרת לתכנון עיר וניהול פרוייקטים. להכנת תכניות בניין עיר ומסמכי מדיניות למתחמים בתכנית המתאר הכוללנית.</t>
  </si>
  <si>
    <t>תכנון מבנים  חינוך וציבור</t>
  </si>
  <si>
    <t>תב"ר מסגרת לתכנון מבני ציבור לצורך מבני ציבור וחינוך שבתכנית העבודה.</t>
  </si>
  <si>
    <t>מועדון נוער הצופים מתחם 1201 (שלב תכנון)</t>
  </si>
  <si>
    <t>ישיבה מס 18 מיום 30/12/24</t>
  </si>
  <si>
    <t>מבוקש תב"ר חדש במסגרתו 1 מלש"ח לשלב תכנון של מועדון נוער לצופים במתחם 1201, ליד אולם הספורט.</t>
  </si>
  <si>
    <r>
      <t xml:space="preserve">ניהול ותכנון אסטרטגיה מרחבית - </t>
    </r>
    <r>
      <rPr>
        <b/>
        <sz val="12"/>
        <color rgb="FFFF0000"/>
        <rFont val="David"/>
        <family val="2"/>
      </rPr>
      <t>חדש</t>
    </r>
  </si>
  <si>
    <t>סה"כ תכנון עיר</t>
  </si>
  <si>
    <t>מסגרת 2025 -6,500 . אושר במהלך השנה - 900</t>
  </si>
  <si>
    <t xml:space="preserve">שפ"ע  </t>
  </si>
  <si>
    <t xml:space="preserve">שדרוג והקמה חזות העיר </t>
  </si>
  <si>
    <r>
      <t xml:space="preserve">קרן פיתוח </t>
    </r>
    <r>
      <rPr>
        <b/>
        <u/>
        <sz val="12"/>
        <color rgb="FFFF0000"/>
        <rFont val="David"/>
        <family val="2"/>
      </rPr>
      <t/>
    </r>
  </si>
  <si>
    <t>עבור התקנה חדשה /שידרוג ריהוט רחוב ושילוט וכן עבור הנגשה ברחבי העיר</t>
  </si>
  <si>
    <t>הצללה מוסדות חינוך וציבור</t>
  </si>
  <si>
    <t>הצללה מרחבים פתוחים בתי"ס בהתאם לתעדוף אגף החינוך</t>
  </si>
  <si>
    <t xml:space="preserve">שיקום אתרי טבע עירוני  </t>
  </si>
  <si>
    <t>פרויקט שיקום אתרי טבע עירוניים, טיפול במפגעים בהתאם לסקר קול קורא סביב טבע.</t>
  </si>
  <si>
    <t>שדרוג והקמה גינות ציבוריות ברחבי העיר</t>
  </si>
  <si>
    <t>ישיבה מס 7 מיום 19/4/23. עדכון מקורות מימון: 200,000 ב.לאומי, ישיבה מס 7 מיום 9/4/25</t>
  </si>
  <si>
    <t>קרן פיתוח . עדכון מקורות מימון: קרן פיתוח 29,800, ב.לאומי 200</t>
  </si>
  <si>
    <t>שידרוג גינת השחל</t>
  </si>
  <si>
    <t>פרויקטים נופיים מרחב ציבורי</t>
  </si>
  <si>
    <t>שדרוג מערכות השקיה באיי תנועה כיכרות ואזורים מגוננים בעיר ונטיעת עצים</t>
  </si>
  <si>
    <t>מרחבים פתוחים מוס חינוך וציבור</t>
  </si>
  <si>
    <t>שדרוג חצרות גני ילדים וחצרות בתי ספר חידוש מתקני משחק הצללות ומשטחי גומי</t>
  </si>
  <si>
    <r>
      <t xml:space="preserve">פארק ארבע עונות-שלב ב  - </t>
    </r>
    <r>
      <rPr>
        <b/>
        <sz val="12"/>
        <color rgb="FFFF0000"/>
        <rFont val="David"/>
        <family val="2"/>
      </rPr>
      <t>בקשה להגדלה</t>
    </r>
  </si>
  <si>
    <t>הקמת גינת משחקים נוספת בפארק, פיתוח, הצללה וריהוט גן</t>
  </si>
  <si>
    <t>שדרוג פארק השחר</t>
  </si>
  <si>
    <t>שדרוג גינת המשחקים ומתקני כושר, הצללה ריהוט גן ועבודות תשתית.</t>
  </si>
  <si>
    <t>סה"כ שפ"ע</t>
  </si>
  <si>
    <t>מסגרת 2025 - 17,000 . אושר במהלך השנה - 12,200</t>
  </si>
  <si>
    <t xml:space="preserve">בינוי </t>
  </si>
  <si>
    <t>בינוי מנהלת אזורי תעשיה</t>
  </si>
  <si>
    <t>ישיבה מס 3 מיום 26/2/20. הגדלה מ 2,000 ל 8,000 ישיבה מס 16 מיום 29/12/21</t>
  </si>
  <si>
    <t>ביה"ס חינוך מיוחד מתחם 1302</t>
  </si>
  <si>
    <r>
      <t xml:space="preserve">ישיבה מס 12 מיום 25/11/20. בקשה להגדלה שלב בינוי.ישיבה מס 18 מיום 30/12/24. </t>
    </r>
    <r>
      <rPr>
        <b/>
        <u/>
        <sz val="12"/>
        <rFont val="David"/>
        <family val="2"/>
      </rPr>
      <t>הגדלה מ 23,000 ל 30,000 ישיבה מס 12 מיום 16/7/25</t>
    </r>
  </si>
  <si>
    <r>
      <t xml:space="preserve">קרן פיתוח - שלב תכנון. </t>
    </r>
    <r>
      <rPr>
        <b/>
        <u/>
        <sz val="12"/>
        <rFont val="David"/>
        <family val="2"/>
      </rPr>
      <t>הגדלה שלב בינוי מ 3,000 ל 23,000 : משרד החינוך 10,750, קרן פיתוח 12,250</t>
    </r>
    <r>
      <rPr>
        <b/>
        <sz val="12"/>
        <rFont val="David"/>
        <family val="2"/>
      </rPr>
      <t>. הגדלה מ 23,000 ל 30,000 : משרד החינוך 10,750 קרן פיתוח 19,250</t>
    </r>
  </si>
  <si>
    <t>בינוי 10 כתות לימוד, מינהלה, אולם רב תכליתי ופיתוח חצרות.</t>
  </si>
  <si>
    <t xml:space="preserve">נגישות מוס' חינוך וציבור  </t>
  </si>
  <si>
    <t>ישיבה מס 16 מיום 29/12/21</t>
  </si>
  <si>
    <t>מקורות מימון: מ.החינוך 7,500, קרן פיתוח 7,500.</t>
  </si>
  <si>
    <t>התקציב מיועד להתאמת נגישות פיזית ואקוסטית למוסדות חינוך בהתאם להרשאות משרד החינוך.</t>
  </si>
  <si>
    <t>קרית חינוך תרבות וקהילה נוה נאמן</t>
  </si>
  <si>
    <t>הקמת מבנה קהילה , בית העם רחוב המכבים כולל פיתוח סביב המבנה</t>
  </si>
  <si>
    <t>שדרוג והרחבה משרדי עירייה</t>
  </si>
  <si>
    <r>
      <t xml:space="preserve"> </t>
    </r>
    <r>
      <rPr>
        <b/>
        <sz val="12"/>
        <rFont val="David"/>
        <family val="2"/>
      </rPr>
      <t xml:space="preserve">קרן פיתוח </t>
    </r>
  </si>
  <si>
    <t>התב"ר מיועד לעבודות בינוי, שיפוץ ושדרוג של משרדי עירייה לרבות ריהוט והצטיידות</t>
  </si>
  <si>
    <t>מבנה משולב מעון יום שיקומי - שלב א</t>
  </si>
  <si>
    <t>ביטוח לאומי : בינוי 1,600, הצטידות 391,קרו שלם 1,500 , קרן פיתוח 8,509</t>
  </si>
  <si>
    <t>שלב א' - השלמה תכנון והקמת מעון יום שיקומי   בשיתוף המוסד לביטוח לאומי</t>
  </si>
  <si>
    <t>שדרוג ושיפוץ מוס' חינוך וציבור</t>
  </si>
  <si>
    <t>ישיבה מס 7 מיום 24/7/24. עדכון מקורות מימון: ישיבה מס 18 מיום 30/12/24</t>
  </si>
  <si>
    <r>
      <t xml:space="preserve">קרן פיתוח 48,500 , משרד החינוך 1,500. </t>
    </r>
    <r>
      <rPr>
        <b/>
        <u/>
        <sz val="12"/>
        <rFont val="David"/>
        <family val="2"/>
      </rPr>
      <t>עדכון מקורות מימון: קרן פיתוח 46,500, משרד החינוך 1,500,  מס רכוש 2,000</t>
    </r>
  </si>
  <si>
    <t>התב"ר מיועד לעבודות בינוי, שיפוץ ושדרוג של מוסדות חינוך וציבור בהתאם לתכנית העבודה ודרישות הבטיחות</t>
  </si>
  <si>
    <r>
      <t xml:space="preserve">שדרוג ושיפוץ עומק גני ילדים   - </t>
    </r>
    <r>
      <rPr>
        <b/>
        <sz val="12"/>
        <color rgb="FFFF0000"/>
        <rFont val="David"/>
        <family val="2"/>
      </rPr>
      <t>חדש</t>
    </r>
  </si>
  <si>
    <t>בשנת 2026 שיפוץ עומק בארבעה גני ילדים בהתאם לתוכנית העבודה</t>
  </si>
  <si>
    <r>
      <t>שיפוץ עומק  תיכון הדרים-</t>
    </r>
    <r>
      <rPr>
        <b/>
        <sz val="12"/>
        <color rgb="FFFF0000"/>
        <rFont val="David"/>
        <family val="2"/>
      </rPr>
      <t>חדש</t>
    </r>
  </si>
  <si>
    <t>שדרוג ושיפוץ עומק תיכון הדרים - עבודות הריסה, בניה, תשתיות,  צביעה,  חשמל, הצטיידות ופיתוח</t>
  </si>
  <si>
    <r>
      <t>שיפוץ עומק חממת הגולן-</t>
    </r>
    <r>
      <rPr>
        <b/>
        <sz val="12"/>
        <color rgb="FFFF0000"/>
        <rFont val="David"/>
        <family val="2"/>
      </rPr>
      <t>חדש</t>
    </r>
  </si>
  <si>
    <t>שיפוץ עומק חממת הגולן - עבודות פירוק והריסה, בניה, ריצוף, אלומיניום, תשתיות,  צביעה,  חשמל, הצטיידות ופיתוח</t>
  </si>
  <si>
    <r>
      <t xml:space="preserve">שימור ושדרוג ביכנ"ס מרכזי מגדיאל(שלב תכנון)- </t>
    </r>
    <r>
      <rPr>
        <b/>
        <sz val="12"/>
        <color rgb="FFFF0000"/>
        <rFont val="David"/>
        <family val="2"/>
      </rPr>
      <t>חדש</t>
    </r>
  </si>
  <si>
    <t>שלב תכנון וניהול פרויקט שימור ושידרוג ביכנ"ס מרכזי מגדיאל</t>
  </si>
  <si>
    <t>סה"כ בינוי</t>
  </si>
  <si>
    <t>מסגרת 2025 - 39500 . אושר במהלך השנה - 28,670 ( לא כולל תלי - 6,500 )</t>
  </si>
  <si>
    <t>פרויקט יזמות</t>
  </si>
  <si>
    <t>פרויקט בינוי הבנים 4</t>
  </si>
  <si>
    <t>ישיבה מס 12 מיום 9/10/24</t>
  </si>
  <si>
    <t>תשלום ראשון ליזם המבצע לבינוי קומת משרדים בהתאם לזכויות הרשות בפרויקט</t>
  </si>
  <si>
    <t>סה"כ יזמות</t>
  </si>
  <si>
    <t xml:space="preserve">ספורט </t>
  </si>
  <si>
    <t xml:space="preserve">מרכז ספורט עירוני </t>
  </si>
  <si>
    <t>ישיבה מס 10 מיום 29/6/22 . הגדלה מ 2,000 ל 20,000 ישיבה מס 16 מיום 14/12/22. עדכון מקורות מימון: ישיבה 11 מיום 2/8/23</t>
  </si>
  <si>
    <t>קרן פיתוח . שלב תכנון. הגדלה לשלב בינוי. עדכון מקורות מימון: קרן פיתוח 19,400, משרד הספורט 600</t>
  </si>
  <si>
    <t>שדרוג מבנה ותשתיות בהתאם לדרישות הבטיחות והרישוי</t>
  </si>
  <si>
    <r>
      <t xml:space="preserve">מתקני ספורט מרחב עירוני - </t>
    </r>
    <r>
      <rPr>
        <b/>
        <sz val="12"/>
        <color rgb="FFFF0000"/>
        <rFont val="David"/>
        <family val="2"/>
      </rPr>
      <t xml:space="preserve">בקשה לעדכון מקורות מימון </t>
    </r>
  </si>
  <si>
    <r>
      <t xml:space="preserve"> קרן פיתוח .</t>
    </r>
    <r>
      <rPr>
        <b/>
        <sz val="12"/>
        <color rgb="FFFF0000"/>
        <rFont val="David"/>
        <family val="2"/>
      </rPr>
      <t xml:space="preserve"> עדכון מקורות מימון: קול קורא משרד הספורט 1,000</t>
    </r>
  </si>
  <si>
    <t xml:space="preserve"> הקמת מגרשי פאדל עירוני, מתחמי כושר</t>
  </si>
  <si>
    <t>סה"כ ספורט</t>
  </si>
  <si>
    <t>מסגרת 2025 - 11,000 . אושר במהלך השנה - 5,500</t>
  </si>
  <si>
    <t>חינוך</t>
  </si>
  <si>
    <t xml:space="preserve">מוס' חינוך-תשתיות תקשורת ומיחשוב </t>
  </si>
  <si>
    <t>ישיבה מס 12 מיום 16/7/25</t>
  </si>
  <si>
    <t>סה"כ חינוך</t>
  </si>
  <si>
    <t>מסגרת 2025 - 800 . אושר במהלך השנה - 1,000</t>
  </si>
  <si>
    <t>טכנולוגיה ומערכות מידע</t>
  </si>
  <si>
    <t>מערכות כיבוי אש וכריזה</t>
  </si>
  <si>
    <t>ישיבה מס 3 מיום 26/2/20</t>
  </si>
  <si>
    <t>הקמה ושדרוג של מערכות כיבוי אש וכריזה במוסדות ציבור וחינוך בעיר</t>
  </si>
  <si>
    <t xml:space="preserve">שדרוג והקמה מערך אכיפה ברחבי העיר </t>
  </si>
  <si>
    <t>ישיבה 16 מיום 29/12/21</t>
  </si>
  <si>
    <t>הקמה ושדרוג מערך האכיפה בעיר הכולל שדרוג והקמת אתרי אכיפה: אכיפת חניה, נת"צ, חניות לטווח קצר ועוד</t>
  </si>
  <si>
    <t>מערך אבטחה מרחב עירוני</t>
  </si>
  <si>
    <t>מצלמות ביטחון ברחבי העיר,מערכת בקרה למקלטים, מצלמות אבטחה בתי"ס</t>
  </si>
  <si>
    <t>מסגרת 2025 - 5,000 . אושר במהלך השנה - 1,500</t>
  </si>
  <si>
    <t>סה"כ בקשות 2026 - תברים קיימים עדכונים וחדשים</t>
  </si>
  <si>
    <t>סטאטוס</t>
  </si>
  <si>
    <t>מתמשך</t>
  </si>
  <si>
    <t>חדש</t>
  </si>
  <si>
    <t>ליווי פרוקטים תשתית לאומיים, תכנון ארצי ומחוזי, ניהול ותכנון אסטרטגיה מרחבית בהתאם לתוכניות עבודה מטה מינהל הנדסה</t>
  </si>
  <si>
    <t>הגדלה</t>
  </si>
  <si>
    <t>בינוי מבנה מנהלת אזורי תעסוקה בהתאם לתוכניות ביצוע</t>
  </si>
  <si>
    <t>עדכון</t>
  </si>
  <si>
    <t>עבודות תשתית תקשורת ומיחשוב בתי ספר וגני ילדים בהתאם לתוכניות עבודה</t>
  </si>
  <si>
    <t xml:space="preserve">בקשה - עדכון תברים קיימים  </t>
  </si>
  <si>
    <t>נתונים באלפי ₪</t>
  </si>
  <si>
    <t>דברי הסבר</t>
  </si>
  <si>
    <t>משרדי ממשלה ואחרים</t>
  </si>
  <si>
    <t>קרנות פיתוח</t>
  </si>
  <si>
    <t>אישור מועצת עיר / הערות</t>
  </si>
  <si>
    <t>עדכון תברים</t>
  </si>
  <si>
    <t>פארק ארבע עונות-שלב ב הגדלה</t>
  </si>
  <si>
    <t>בקשה להגדלה מ 7,000 ל 8,000</t>
  </si>
  <si>
    <t xml:space="preserve">מתקני ספורט מרחב עירוני - עדכון מקורות מימון </t>
  </si>
  <si>
    <t>בקשה לעדכון מקורות מימון : משרד התרבות והספורט 1,000 במקום קרן פיתוח (קול קורא הקמת מגרשי פאדל)</t>
  </si>
  <si>
    <t>סה"כ</t>
  </si>
  <si>
    <t xml:space="preserve">סה"כ הגדלה קרן פיתוח </t>
  </si>
  <si>
    <t>₪</t>
  </si>
  <si>
    <t>תבר 1581</t>
  </si>
  <si>
    <t xml:space="preserve">סה"כ הקטנה קרן פיתוח </t>
  </si>
  <si>
    <t>תבר 1568</t>
  </si>
  <si>
    <t>סה"כ  משרד התרבות והספורט</t>
  </si>
  <si>
    <t xml:space="preserve">בקשה - תברים חדשים  </t>
  </si>
  <si>
    <t>תברים חדשים</t>
  </si>
  <si>
    <r>
      <t xml:space="preserve">קרצוף וריבוד כבישים  ברחבי העיר- </t>
    </r>
    <r>
      <rPr>
        <b/>
        <sz val="12"/>
        <color rgb="FFFF0000"/>
        <rFont val="David"/>
        <family val="2"/>
      </rPr>
      <t>חדש</t>
    </r>
  </si>
  <si>
    <t>סה"כ תברים חדשים</t>
  </si>
  <si>
    <t>סה"כ קרנות פיתוח</t>
  </si>
  <si>
    <t xml:space="preserve">סה"כ תברים חדשים </t>
  </si>
  <si>
    <t xml:space="preserve">אלפי ₪ </t>
  </si>
  <si>
    <t>סה"כ טכנולוגיה ומערכות מידע</t>
  </si>
  <si>
    <t xml:space="preserve">נספח 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</si>
</sst>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8" x14ac:knownFonts="1">
    <font>
      <sz val="11"/>
      <color theme="1"/>
      <name val="Arial"/>
      <family val="2"/>
      <scheme val="minor"/>
    </font>
    <font>
      <b/>
      <sz val="10"/>
      <name val="David"/>
      <family val="2"/>
    </font>
    <font>
      <sz val="10"/>
      <name val="David"/>
      <family val="2"/>
      <charset val="177"/>
    </font>
    <font>
      <sz val="10"/>
      <color rgb="FFFF0000"/>
      <name val="David"/>
      <family val="2"/>
      <charset val="177"/>
    </font>
    <font>
      <b/>
      <sz val="10"/>
      <name val="David"/>
      <family val="2"/>
      <charset val="177"/>
    </font>
    <font>
      <b/>
      <sz val="18"/>
      <name val="David"/>
      <family val="2"/>
      <charset val="177"/>
    </font>
    <font>
      <sz val="12"/>
      <name val="David"/>
      <family val="2"/>
      <charset val="177"/>
    </font>
    <font>
      <sz val="12"/>
      <color rgb="FF008000"/>
      <name val="David"/>
      <family val="2"/>
      <charset val="177"/>
    </font>
    <font>
      <b/>
      <sz val="14"/>
      <color rgb="FFFF0000"/>
      <name val="David"/>
      <family val="2"/>
    </font>
    <font>
      <sz val="18"/>
      <color rgb="FFFF0000"/>
      <name val="David"/>
      <family val="2"/>
      <charset val="177"/>
    </font>
    <font>
      <b/>
      <u/>
      <sz val="10"/>
      <name val="David"/>
      <family val="2"/>
      <charset val="177"/>
    </font>
    <font>
      <b/>
      <sz val="12"/>
      <color rgb="FFFF0000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2"/>
      <color rgb="FFFF0000"/>
      <name val="David"/>
      <family val="2"/>
      <charset val="177"/>
    </font>
    <font>
      <b/>
      <sz val="12"/>
      <name val="David"/>
      <family val="2"/>
      <charset val="177"/>
    </font>
    <font>
      <b/>
      <sz val="22"/>
      <name val="David"/>
      <family val="2"/>
    </font>
    <font>
      <b/>
      <sz val="12"/>
      <name val="David"/>
      <family val="2"/>
    </font>
    <font>
      <b/>
      <sz val="12"/>
      <color rgb="FFFF0000"/>
      <name val="David"/>
      <family val="2"/>
    </font>
    <font>
      <b/>
      <sz val="12"/>
      <color rgb="FF0000FF"/>
      <name val="David"/>
      <family val="2"/>
    </font>
    <font>
      <b/>
      <sz val="12"/>
      <color rgb="FF00863D"/>
      <name val="David"/>
      <family val="2"/>
    </font>
    <font>
      <sz val="11"/>
      <name val="David"/>
      <family val="2"/>
      <charset val="177"/>
    </font>
    <font>
      <sz val="12"/>
      <name val="David"/>
      <family val="2"/>
    </font>
    <font>
      <b/>
      <sz val="12"/>
      <color indexed="12"/>
      <name val="David"/>
      <family val="2"/>
    </font>
    <font>
      <b/>
      <u/>
      <sz val="12"/>
      <color rgb="FFFF0000"/>
      <name val="David"/>
      <family val="2"/>
    </font>
    <font>
      <b/>
      <u/>
      <sz val="12"/>
      <name val="David"/>
      <family val="2"/>
    </font>
    <font>
      <b/>
      <sz val="12"/>
      <color rgb="FF339966"/>
      <name val="David"/>
      <family val="2"/>
    </font>
    <font>
      <sz val="12"/>
      <color theme="1"/>
      <name val="David"/>
      <family val="2"/>
    </font>
    <font>
      <b/>
      <sz val="18"/>
      <name val="David"/>
      <family val="2"/>
    </font>
    <font>
      <u/>
      <sz val="12"/>
      <name val="David"/>
      <family val="2"/>
    </font>
    <font>
      <b/>
      <u/>
      <sz val="14"/>
      <name val="David"/>
      <family val="2"/>
    </font>
    <font>
      <b/>
      <sz val="12"/>
      <color indexed="10"/>
      <name val="David"/>
      <family val="2"/>
    </font>
    <font>
      <b/>
      <u/>
      <sz val="14"/>
      <name val="David"/>
      <family val="2"/>
      <charset val="177"/>
    </font>
    <font>
      <b/>
      <sz val="12"/>
      <color rgb="FF0000FF"/>
      <name val="David"/>
      <family val="2"/>
      <charset val="177"/>
    </font>
    <font>
      <b/>
      <sz val="12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b/>
      <sz val="12"/>
      <color theme="1"/>
      <name val="Arial"/>
      <family val="2"/>
      <scheme val="minor"/>
    </font>
    <font>
      <b/>
      <sz val="16"/>
      <color theme="1"/>
      <name val="Davi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1" fillId="0" borderId="0" xfId="0" applyFont="1"/>
    <xf numFmtId="0" fontId="4" fillId="2" borderId="0" xfId="0" applyFont="1" applyFill="1"/>
    <xf numFmtId="0" fontId="16" fillId="4" borderId="4" xfId="0" applyFont="1" applyFill="1" applyBorder="1" applyAlignment="1">
      <alignment horizontal="left" wrapText="1"/>
    </xf>
    <xf numFmtId="0" fontId="16" fillId="4" borderId="4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wrapText="1"/>
    </xf>
    <xf numFmtId="0" fontId="16" fillId="4" borderId="6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20" fillId="0" borderId="0" xfId="0" applyFont="1"/>
    <xf numFmtId="3" fontId="16" fillId="2" borderId="8" xfId="0" applyNumberFormat="1" applyFont="1" applyFill="1" applyBorder="1" applyAlignment="1">
      <alignment horizontal="left"/>
    </xf>
    <xf numFmtId="3" fontId="16" fillId="2" borderId="8" xfId="0" applyNumberFormat="1" applyFont="1" applyFill="1" applyBorder="1" applyAlignment="1">
      <alignment horizontal="center"/>
    </xf>
    <xf numFmtId="0" fontId="16" fillId="5" borderId="8" xfId="0" applyFont="1" applyFill="1" applyBorder="1"/>
    <xf numFmtId="0" fontId="16" fillId="6" borderId="8" xfId="0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19" fillId="0" borderId="8" xfId="0" applyNumberFormat="1" applyFont="1" applyBorder="1"/>
    <xf numFmtId="0" fontId="16" fillId="2" borderId="8" xfId="0" applyFont="1" applyFill="1" applyBorder="1"/>
    <xf numFmtId="0" fontId="14" fillId="2" borderId="8" xfId="0" applyFont="1" applyFill="1" applyBorder="1"/>
    <xf numFmtId="3" fontId="16" fillId="2" borderId="9" xfId="0" applyNumberFormat="1" applyFont="1" applyFill="1" applyBorder="1" applyAlignment="1">
      <alignment horizontal="left" wrapText="1"/>
    </xf>
    <xf numFmtId="3" fontId="16" fillId="2" borderId="9" xfId="0" applyNumberFormat="1" applyFont="1" applyFill="1" applyBorder="1" applyAlignment="1">
      <alignment horizontal="center" wrapText="1"/>
    </xf>
    <xf numFmtId="0" fontId="16" fillId="4" borderId="9" xfId="0" applyFont="1" applyFill="1" applyBorder="1"/>
    <xf numFmtId="0" fontId="16" fillId="0" borderId="10" xfId="0" applyFont="1" applyBorder="1" applyAlignment="1">
      <alignment horizontal="right" wrapText="1"/>
    </xf>
    <xf numFmtId="3" fontId="21" fillId="0" borderId="10" xfId="0" applyNumberFormat="1" applyFont="1" applyBorder="1" applyAlignment="1">
      <alignment horizontal="right"/>
    </xf>
    <xf numFmtId="3" fontId="17" fillId="7" borderId="10" xfId="0" applyNumberFormat="1" applyFont="1" applyFill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9" fillId="0" borderId="10" xfId="0" applyNumberFormat="1" applyFont="1" applyBorder="1"/>
    <xf numFmtId="0" fontId="16" fillId="2" borderId="10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wrapText="1"/>
    </xf>
    <xf numFmtId="3" fontId="21" fillId="0" borderId="9" xfId="0" applyNumberFormat="1" applyFont="1" applyBorder="1" applyAlignment="1">
      <alignment horizontal="right"/>
    </xf>
    <xf numFmtId="3" fontId="17" fillId="7" borderId="9" xfId="0" applyNumberFormat="1" applyFont="1" applyFill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17" fillId="0" borderId="9" xfId="0" applyNumberFormat="1" applyFont="1" applyBorder="1" applyAlignment="1">
      <alignment horizontal="right"/>
    </xf>
    <xf numFmtId="3" fontId="19" fillId="0" borderId="9" xfId="0" applyNumberFormat="1" applyFont="1" applyBorder="1"/>
    <xf numFmtId="0" fontId="16" fillId="2" borderId="11" xfId="0" applyFont="1" applyFill="1" applyBorder="1" applyAlignment="1">
      <alignment wrapText="1"/>
    </xf>
    <xf numFmtId="0" fontId="14" fillId="0" borderId="9" xfId="0" applyFont="1" applyBorder="1" applyAlignment="1">
      <alignment wrapText="1"/>
    </xf>
    <xf numFmtId="3" fontId="16" fillId="8" borderId="9" xfId="0" applyNumberFormat="1" applyFont="1" applyFill="1" applyBorder="1" applyAlignment="1">
      <alignment horizontal="left" wrapText="1"/>
    </xf>
    <xf numFmtId="3" fontId="16" fillId="8" borderId="9" xfId="0" applyNumberFormat="1" applyFont="1" applyFill="1" applyBorder="1" applyAlignment="1">
      <alignment horizontal="center" wrapText="1"/>
    </xf>
    <xf numFmtId="3" fontId="11" fillId="7" borderId="10" xfId="0" applyNumberFormat="1" applyFont="1" applyFill="1" applyBorder="1" applyAlignment="1">
      <alignment horizontal="right"/>
    </xf>
    <xf numFmtId="0" fontId="16" fillId="2" borderId="10" xfId="0" applyFont="1" applyFill="1" applyBorder="1"/>
    <xf numFmtId="0" fontId="16" fillId="9" borderId="9" xfId="0" applyFont="1" applyFill="1" applyBorder="1"/>
    <xf numFmtId="3" fontId="17" fillId="10" borderId="9" xfId="0" applyNumberFormat="1" applyFont="1" applyFill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0" fontId="16" fillId="8" borderId="9" xfId="0" applyFont="1" applyFill="1" applyBorder="1" applyAlignment="1">
      <alignment wrapText="1"/>
    </xf>
    <xf numFmtId="0" fontId="16" fillId="11" borderId="9" xfId="0" applyFont="1" applyFill="1" applyBorder="1" applyAlignment="1">
      <alignment wrapText="1"/>
    </xf>
    <xf numFmtId="0" fontId="16" fillId="0" borderId="9" xfId="0" applyFont="1" applyBorder="1" applyAlignment="1">
      <alignment wrapText="1"/>
    </xf>
    <xf numFmtId="3" fontId="11" fillId="10" borderId="9" xfId="0" applyNumberFormat="1" applyFont="1" applyFill="1" applyBorder="1" applyAlignment="1">
      <alignment horizontal="right"/>
    </xf>
    <xf numFmtId="0" fontId="14" fillId="2" borderId="9" xfId="0" applyFont="1" applyFill="1" applyBorder="1" applyAlignment="1">
      <alignment wrapText="1"/>
    </xf>
    <xf numFmtId="3" fontId="16" fillId="6" borderId="9" xfId="0" applyNumberFormat="1" applyFont="1" applyFill="1" applyBorder="1" applyAlignment="1">
      <alignment horizontal="left" wrapText="1"/>
    </xf>
    <xf numFmtId="3" fontId="16" fillId="6" borderId="9" xfId="0" applyNumberFormat="1" applyFont="1" applyFill="1" applyBorder="1" applyAlignment="1">
      <alignment horizontal="center" wrapText="1"/>
    </xf>
    <xf numFmtId="0" fontId="16" fillId="5" borderId="9" xfId="0" applyFont="1" applyFill="1" applyBorder="1"/>
    <xf numFmtId="0" fontId="16" fillId="6" borderId="9" xfId="0" applyFont="1" applyFill="1" applyBorder="1" applyAlignment="1">
      <alignment horizontal="right" wrapText="1"/>
    </xf>
    <xf numFmtId="3" fontId="21" fillId="6" borderId="9" xfId="0" applyNumberFormat="1" applyFont="1" applyFill="1" applyBorder="1" applyAlignment="1">
      <alignment horizontal="right"/>
    </xf>
    <xf numFmtId="3" fontId="11" fillId="5" borderId="9" xfId="0" applyNumberFormat="1" applyFont="1" applyFill="1" applyBorder="1" applyAlignment="1">
      <alignment horizontal="right"/>
    </xf>
    <xf numFmtId="3" fontId="18" fillId="6" borderId="9" xfId="0" applyNumberFormat="1" applyFont="1" applyFill="1" applyBorder="1" applyAlignment="1">
      <alignment horizontal="right"/>
    </xf>
    <xf numFmtId="3" fontId="16" fillId="5" borderId="9" xfId="0" applyNumberFormat="1" applyFont="1" applyFill="1" applyBorder="1" applyAlignment="1">
      <alignment horizontal="right"/>
    </xf>
    <xf numFmtId="3" fontId="19" fillId="6" borderId="9" xfId="0" applyNumberFormat="1" applyFont="1" applyFill="1" applyBorder="1"/>
    <xf numFmtId="3" fontId="16" fillId="5" borderId="9" xfId="0" applyNumberFormat="1" applyFont="1" applyFill="1" applyBorder="1" applyAlignment="1">
      <alignment horizontal="center" wrapText="1"/>
    </xf>
    <xf numFmtId="0" fontId="16" fillId="5" borderId="9" xfId="0" applyFont="1" applyFill="1" applyBorder="1" applyAlignment="1">
      <alignment wrapText="1"/>
    </xf>
    <xf numFmtId="0" fontId="14" fillId="5" borderId="9" xfId="0" applyFont="1" applyFill="1" applyBorder="1" applyAlignment="1">
      <alignment wrapText="1"/>
    </xf>
    <xf numFmtId="3" fontId="16" fillId="2" borderId="12" xfId="0" applyNumberFormat="1" applyFont="1" applyFill="1" applyBorder="1" applyAlignment="1">
      <alignment horizontal="left"/>
    </xf>
    <xf numFmtId="3" fontId="16" fillId="2" borderId="12" xfId="0" applyNumberFormat="1" applyFont="1" applyFill="1" applyBorder="1" applyAlignment="1">
      <alignment horizontal="center"/>
    </xf>
    <xf numFmtId="0" fontId="16" fillId="5" borderId="12" xfId="0" applyFont="1" applyFill="1" applyBorder="1"/>
    <xf numFmtId="0" fontId="16" fillId="6" borderId="12" xfId="0" applyFont="1" applyFill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9" fillId="0" borderId="12" xfId="0" applyNumberFormat="1" applyFont="1" applyBorder="1"/>
    <xf numFmtId="0" fontId="16" fillId="2" borderId="12" xfId="0" applyFont="1" applyFill="1" applyBorder="1"/>
    <xf numFmtId="0" fontId="14" fillId="2" borderId="12" xfId="0" applyFont="1" applyFill="1" applyBorder="1"/>
    <xf numFmtId="3" fontId="16" fillId="2" borderId="13" xfId="0" applyNumberFormat="1" applyFont="1" applyFill="1" applyBorder="1" applyAlignment="1">
      <alignment horizontal="left"/>
    </xf>
    <xf numFmtId="3" fontId="16" fillId="2" borderId="13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right"/>
    </xf>
    <xf numFmtId="0" fontId="14" fillId="2" borderId="9" xfId="0" applyFont="1" applyFill="1" applyBorder="1" applyAlignment="1">
      <alignment horizontal="right" vertical="center" wrapText="1"/>
    </xf>
    <xf numFmtId="3" fontId="11" fillId="10" borderId="10" xfId="0" applyNumberFormat="1" applyFont="1" applyFill="1" applyBorder="1" applyAlignment="1">
      <alignment horizontal="right"/>
    </xf>
    <xf numFmtId="3" fontId="22" fillId="0" borderId="10" xfId="0" applyNumberFormat="1" applyFont="1" applyBorder="1" applyAlignment="1">
      <alignment horizontal="right"/>
    </xf>
    <xf numFmtId="0" fontId="14" fillId="2" borderId="9" xfId="0" applyFont="1" applyFill="1" applyBorder="1" applyAlignment="1">
      <alignment vertical="center" wrapText="1"/>
    </xf>
    <xf numFmtId="0" fontId="16" fillId="0" borderId="10" xfId="0" applyFont="1" applyBorder="1"/>
    <xf numFmtId="0" fontId="17" fillId="6" borderId="8" xfId="0" applyFont="1" applyFill="1" applyBorder="1" applyAlignment="1">
      <alignment horizontal="right"/>
    </xf>
    <xf numFmtId="49" fontId="16" fillId="2" borderId="14" xfId="0" applyNumberFormat="1" applyFont="1" applyFill="1" applyBorder="1" applyAlignment="1">
      <alignment horizontal="left" wrapText="1"/>
    </xf>
    <xf numFmtId="3" fontId="17" fillId="2" borderId="15" xfId="0" applyNumberFormat="1" applyFont="1" applyFill="1" applyBorder="1" applyAlignment="1">
      <alignment horizontal="center" wrapText="1"/>
    </xf>
    <xf numFmtId="0" fontId="16" fillId="4" borderId="15" xfId="0" applyFont="1" applyFill="1" applyBorder="1"/>
    <xf numFmtId="0" fontId="16" fillId="0" borderId="15" xfId="0" applyFont="1" applyBorder="1" applyAlignment="1">
      <alignment horizontal="right" wrapText="1"/>
    </xf>
    <xf numFmtId="3" fontId="21" fillId="0" borderId="15" xfId="0" applyNumberFormat="1" applyFont="1" applyBorder="1" applyAlignment="1">
      <alignment horizontal="right"/>
    </xf>
    <xf numFmtId="3" fontId="11" fillId="7" borderId="15" xfId="0" applyNumberFormat="1" applyFont="1" applyFill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9" fillId="0" borderId="15" xfId="0" applyNumberFormat="1" applyFont="1" applyBorder="1"/>
    <xf numFmtId="0" fontId="16" fillId="2" borderId="15" xfId="0" applyFont="1" applyFill="1" applyBorder="1" applyAlignment="1">
      <alignment wrapText="1"/>
    </xf>
    <xf numFmtId="0" fontId="16" fillId="0" borderId="15" xfId="0" applyFont="1" applyBorder="1" applyAlignment="1">
      <alignment wrapText="1"/>
    </xf>
    <xf numFmtId="0" fontId="14" fillId="0" borderId="1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16" fillId="8" borderId="15" xfId="0" applyNumberFormat="1" applyFont="1" applyFill="1" applyBorder="1" applyAlignment="1">
      <alignment horizontal="left" wrapText="1"/>
    </xf>
    <xf numFmtId="3" fontId="16" fillId="8" borderId="15" xfId="0" applyNumberFormat="1" applyFont="1" applyFill="1" applyBorder="1" applyAlignment="1">
      <alignment horizontal="center" wrapText="1"/>
    </xf>
    <xf numFmtId="0" fontId="16" fillId="9" borderId="2" xfId="0" applyFont="1" applyFill="1" applyBorder="1"/>
    <xf numFmtId="3" fontId="17" fillId="0" borderId="10" xfId="0" applyNumberFormat="1" applyFont="1" applyBorder="1" applyAlignment="1">
      <alignment horizontal="right"/>
    </xf>
    <xf numFmtId="0" fontId="16" fillId="11" borderId="10" xfId="0" applyFont="1" applyFill="1" applyBorder="1" applyAlignment="1">
      <alignment wrapText="1"/>
    </xf>
    <xf numFmtId="0" fontId="17" fillId="0" borderId="0" xfId="0" applyFont="1" applyAlignment="1">
      <alignment vertical="center" wrapText="1"/>
    </xf>
    <xf numFmtId="0" fontId="17" fillId="11" borderId="10" xfId="0" applyFont="1" applyFill="1" applyBorder="1" applyAlignment="1">
      <alignment wrapText="1"/>
    </xf>
    <xf numFmtId="3" fontId="11" fillId="7" borderId="9" xfId="0" applyNumberFormat="1" applyFont="1" applyFill="1" applyBorder="1" applyAlignment="1">
      <alignment horizontal="right"/>
    </xf>
    <xf numFmtId="3" fontId="16" fillId="2" borderId="15" xfId="0" applyNumberFormat="1" applyFont="1" applyFill="1" applyBorder="1" applyAlignment="1">
      <alignment horizontal="left" wrapText="1"/>
    </xf>
    <xf numFmtId="3" fontId="16" fillId="2" borderId="15" xfId="0" applyNumberFormat="1" applyFont="1" applyFill="1" applyBorder="1" applyAlignment="1">
      <alignment horizontal="center" wrapText="1"/>
    </xf>
    <xf numFmtId="0" fontId="16" fillId="12" borderId="9" xfId="0" applyFont="1" applyFill="1" applyBorder="1" applyAlignment="1">
      <alignment wrapText="1"/>
    </xf>
    <xf numFmtId="3" fontId="17" fillId="10" borderId="10" xfId="0" applyNumberFormat="1" applyFont="1" applyFill="1" applyBorder="1" applyAlignment="1">
      <alignment horizontal="right"/>
    </xf>
    <xf numFmtId="3" fontId="16" fillId="2" borderId="16" xfId="0" applyNumberFormat="1" applyFont="1" applyFill="1" applyBorder="1" applyAlignment="1">
      <alignment horizontal="left" wrapText="1"/>
    </xf>
    <xf numFmtId="3" fontId="16" fillId="2" borderId="16" xfId="0" applyNumberFormat="1" applyFont="1" applyFill="1" applyBorder="1" applyAlignment="1">
      <alignment horizontal="center" wrapText="1"/>
    </xf>
    <xf numFmtId="3" fontId="16" fillId="2" borderId="2" xfId="0" applyNumberFormat="1" applyFont="1" applyFill="1" applyBorder="1" applyAlignment="1">
      <alignment horizontal="left" wrapText="1"/>
    </xf>
    <xf numFmtId="3" fontId="16" fillId="2" borderId="2" xfId="0" applyNumberFormat="1" applyFont="1" applyFill="1" applyBorder="1" applyAlignment="1">
      <alignment horizontal="center" wrapText="1"/>
    </xf>
    <xf numFmtId="0" fontId="14" fillId="11" borderId="9" xfId="0" applyFont="1" applyFill="1" applyBorder="1" applyAlignment="1">
      <alignment vertical="center" wrapText="1"/>
    </xf>
    <xf numFmtId="0" fontId="12" fillId="2" borderId="12" xfId="0" applyFont="1" applyFill="1" applyBorder="1"/>
    <xf numFmtId="0" fontId="16" fillId="0" borderId="10" xfId="0" applyFont="1" applyBorder="1" applyAlignment="1">
      <alignment wrapText="1"/>
    </xf>
    <xf numFmtId="3" fontId="16" fillId="2" borderId="14" xfId="0" applyNumberFormat="1" applyFont="1" applyFill="1" applyBorder="1" applyAlignment="1">
      <alignment horizontal="left"/>
    </xf>
    <xf numFmtId="3" fontId="16" fillId="2" borderId="14" xfId="0" applyNumberFormat="1" applyFont="1" applyFill="1" applyBorder="1" applyAlignment="1">
      <alignment horizontal="center"/>
    </xf>
    <xf numFmtId="3" fontId="16" fillId="8" borderId="16" xfId="0" applyNumberFormat="1" applyFont="1" applyFill="1" applyBorder="1" applyAlignment="1">
      <alignment horizontal="left" wrapText="1"/>
    </xf>
    <xf numFmtId="3" fontId="16" fillId="8" borderId="16" xfId="0" applyNumberFormat="1" applyFont="1" applyFill="1" applyBorder="1" applyAlignment="1">
      <alignment horizontal="center" wrapText="1"/>
    </xf>
    <xf numFmtId="0" fontId="17" fillId="2" borderId="10" xfId="0" applyFont="1" applyFill="1" applyBorder="1" applyAlignment="1">
      <alignment wrapText="1"/>
    </xf>
    <xf numFmtId="3" fontId="16" fillId="0" borderId="15" xfId="0" applyNumberFormat="1" applyFont="1" applyBorder="1" applyAlignment="1">
      <alignment horizontal="left" wrapText="1"/>
    </xf>
    <xf numFmtId="0" fontId="16" fillId="9" borderId="14" xfId="0" applyFont="1" applyFill="1" applyBorder="1"/>
    <xf numFmtId="0" fontId="16" fillId="0" borderId="14" xfId="0" applyFont="1" applyBorder="1" applyAlignment="1">
      <alignment horizontal="right" wrapText="1"/>
    </xf>
    <xf numFmtId="3" fontId="21" fillId="0" borderId="14" xfId="0" applyNumberFormat="1" applyFont="1" applyBorder="1" applyAlignment="1">
      <alignment horizontal="right"/>
    </xf>
    <xf numFmtId="3" fontId="11" fillId="10" borderId="14" xfId="0" applyNumberFormat="1" applyFont="1" applyFill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3" fontId="19" fillId="0" borderId="14" xfId="0" applyNumberFormat="1" applyFont="1" applyBorder="1"/>
    <xf numFmtId="0" fontId="16" fillId="11" borderId="14" xfId="0" applyFont="1" applyFill="1" applyBorder="1" applyAlignment="1">
      <alignment wrapText="1"/>
    </xf>
    <xf numFmtId="0" fontId="16" fillId="0" borderId="2" xfId="0" applyFont="1" applyBorder="1" applyAlignment="1">
      <alignment horizontal="left"/>
    </xf>
    <xf numFmtId="3" fontId="25" fillId="0" borderId="9" xfId="0" applyNumberFormat="1" applyFont="1" applyBorder="1"/>
    <xf numFmtId="3" fontId="16" fillId="0" borderId="15" xfId="0" applyNumberFormat="1" applyFont="1" applyBorder="1" applyAlignment="1">
      <alignment horizontal="center" wrapText="1"/>
    </xf>
    <xf numFmtId="3" fontId="16" fillId="2" borderId="15" xfId="0" applyNumberFormat="1" applyFont="1" applyFill="1" applyBorder="1" applyAlignment="1">
      <alignment horizontal="left"/>
    </xf>
    <xf numFmtId="3" fontId="16" fillId="2" borderId="15" xfId="0" applyNumberFormat="1" applyFont="1" applyFill="1" applyBorder="1" applyAlignment="1">
      <alignment horizontal="center"/>
    </xf>
    <xf numFmtId="0" fontId="16" fillId="5" borderId="15" xfId="0" applyFont="1" applyFill="1" applyBorder="1"/>
    <xf numFmtId="0" fontId="17" fillId="6" borderId="15" xfId="0" applyFont="1" applyFill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16" fillId="2" borderId="17" xfId="0" applyFont="1" applyFill="1" applyBorder="1"/>
    <xf numFmtId="0" fontId="16" fillId="2" borderId="15" xfId="0" applyFont="1" applyFill="1" applyBorder="1"/>
    <xf numFmtId="0" fontId="14" fillId="2" borderId="15" xfId="0" applyFont="1" applyFill="1" applyBorder="1"/>
    <xf numFmtId="0" fontId="16" fillId="6" borderId="10" xfId="0" applyFont="1" applyFill="1" applyBorder="1" applyAlignment="1">
      <alignment horizontal="right" wrapText="1"/>
    </xf>
    <xf numFmtId="3" fontId="21" fillId="6" borderId="10" xfId="0" applyNumberFormat="1" applyFont="1" applyFill="1" applyBorder="1" applyAlignment="1">
      <alignment horizontal="right"/>
    </xf>
    <xf numFmtId="3" fontId="11" fillId="5" borderId="10" xfId="0" applyNumberFormat="1" applyFont="1" applyFill="1" applyBorder="1" applyAlignment="1">
      <alignment horizontal="right"/>
    </xf>
    <xf numFmtId="3" fontId="16" fillId="5" borderId="10" xfId="0" applyNumberFormat="1" applyFont="1" applyFill="1" applyBorder="1" applyAlignment="1">
      <alignment horizontal="right"/>
    </xf>
    <xf numFmtId="3" fontId="16" fillId="5" borderId="10" xfId="0" applyNumberFormat="1" applyFont="1" applyFill="1" applyBorder="1" applyAlignment="1">
      <alignment horizontal="center" wrapText="1"/>
    </xf>
    <xf numFmtId="0" fontId="16" fillId="4" borderId="7" xfId="0" applyFont="1" applyFill="1" applyBorder="1"/>
    <xf numFmtId="3" fontId="16" fillId="4" borderId="18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wrapText="1"/>
    </xf>
    <xf numFmtId="3" fontId="16" fillId="4" borderId="7" xfId="0" applyNumberFormat="1" applyFont="1" applyFill="1" applyBorder="1"/>
    <xf numFmtId="3" fontId="16" fillId="4" borderId="7" xfId="0" applyNumberFormat="1" applyFont="1" applyFill="1" applyBorder="1" applyAlignment="1">
      <alignment horizontal="center"/>
    </xf>
    <xf numFmtId="3" fontId="16" fillId="4" borderId="7" xfId="0" applyNumberFormat="1" applyFont="1" applyFill="1" applyBorder="1" applyAlignment="1">
      <alignment horizontal="left"/>
    </xf>
    <xf numFmtId="3" fontId="14" fillId="4" borderId="7" xfId="0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3" fontId="16" fillId="0" borderId="0" xfId="0" applyNumberFormat="1" applyFont="1"/>
    <xf numFmtId="3" fontId="11" fillId="0" borderId="0" xfId="0" applyNumberFormat="1" applyFont="1"/>
    <xf numFmtId="3" fontId="16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/>
    <xf numFmtId="3" fontId="16" fillId="0" borderId="9" xfId="0" applyNumberFormat="1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26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right"/>
    </xf>
    <xf numFmtId="3" fontId="16" fillId="7" borderId="9" xfId="0" applyNumberFormat="1" applyFont="1" applyFill="1" applyBorder="1" applyAlignment="1">
      <alignment horizontal="center" wrapText="1"/>
    </xf>
    <xf numFmtId="3" fontId="16" fillId="8" borderId="21" xfId="0" applyNumberFormat="1" applyFont="1" applyFill="1" applyBorder="1"/>
    <xf numFmtId="0" fontId="16" fillId="8" borderId="19" xfId="0" applyFont="1" applyFill="1" applyBorder="1"/>
    <xf numFmtId="0" fontId="24" fillId="0" borderId="19" xfId="0" applyFont="1" applyBorder="1" applyAlignment="1">
      <alignment horizontal="right"/>
    </xf>
    <xf numFmtId="3" fontId="30" fillId="8" borderId="0" xfId="0" applyNumberFormat="1" applyFont="1" applyFill="1" applyAlignment="1">
      <alignment horizontal="right"/>
    </xf>
    <xf numFmtId="0" fontId="16" fillId="8" borderId="22" xfId="0" applyFont="1" applyFill="1" applyBorder="1"/>
    <xf numFmtId="3" fontId="16" fillId="0" borderId="9" xfId="0" applyNumberFormat="1" applyFont="1" applyBorder="1" applyAlignment="1">
      <alignment horizontal="center" wrapText="1"/>
    </xf>
    <xf numFmtId="3" fontId="16" fillId="0" borderId="10" xfId="0" applyNumberFormat="1" applyFont="1" applyBorder="1" applyAlignment="1">
      <alignment horizontal="right"/>
    </xf>
    <xf numFmtId="0" fontId="16" fillId="2" borderId="9" xfId="0" applyFont="1" applyFill="1" applyBorder="1" applyAlignment="1">
      <alignment vertical="center" wrapText="1"/>
    </xf>
    <xf numFmtId="3" fontId="26" fillId="0" borderId="0" xfId="0" applyNumberFormat="1" applyFont="1"/>
    <xf numFmtId="0" fontId="16" fillId="0" borderId="9" xfId="0" applyFont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3" fontId="16" fillId="0" borderId="19" xfId="0" applyNumberFormat="1" applyFont="1" applyBorder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14" fillId="7" borderId="9" xfId="0" applyNumberFormat="1" applyFont="1" applyFill="1" applyBorder="1" applyAlignment="1">
      <alignment horizontal="center" wrapText="1"/>
    </xf>
    <xf numFmtId="3" fontId="14" fillId="0" borderId="9" xfId="0" applyNumberFormat="1" applyFont="1" applyBorder="1" applyAlignment="1">
      <alignment horizontal="center" wrapText="1"/>
    </xf>
    <xf numFmtId="0" fontId="17" fillId="4" borderId="9" xfId="0" applyFont="1" applyFill="1" applyBorder="1"/>
    <xf numFmtId="3" fontId="6" fillId="0" borderId="10" xfId="0" applyNumberFormat="1" applyFont="1" applyBorder="1" applyAlignment="1">
      <alignment horizontal="center"/>
    </xf>
    <xf numFmtId="3" fontId="21" fillId="0" borderId="9" xfId="0" applyNumberFormat="1" applyFont="1" applyBorder="1" applyAlignment="1">
      <alignment horizontal="center"/>
    </xf>
    <xf numFmtId="3" fontId="32" fillId="0" borderId="9" xfId="0" applyNumberFormat="1" applyFont="1" applyBorder="1" applyAlignment="1">
      <alignment horizontal="right"/>
    </xf>
    <xf numFmtId="3" fontId="14" fillId="7" borderId="9" xfId="0" applyNumberFormat="1" applyFont="1" applyFill="1" applyBorder="1" applyAlignment="1">
      <alignment wrapText="1"/>
    </xf>
    <xf numFmtId="0" fontId="33" fillId="0" borderId="0" xfId="0" applyFont="1"/>
    <xf numFmtId="0" fontId="34" fillId="0" borderId="0" xfId="0" applyFont="1"/>
    <xf numFmtId="0" fontId="16" fillId="0" borderId="19" xfId="0" applyFont="1" applyBorder="1"/>
    <xf numFmtId="0" fontId="21" fillId="0" borderId="19" xfId="0" applyFont="1" applyBorder="1"/>
    <xf numFmtId="3" fontId="35" fillId="0" borderId="19" xfId="0" applyNumberFormat="1" applyFont="1" applyBorder="1"/>
    <xf numFmtId="164" fontId="26" fillId="0" borderId="0" xfId="0" applyNumberFormat="1" applyFont="1" applyAlignment="1">
      <alignment vertical="center"/>
    </xf>
    <xf numFmtId="0" fontId="36" fillId="0" borderId="0" xfId="0" applyFont="1" applyAlignment="1">
      <alignment horizontal="right"/>
    </xf>
    <xf numFmtId="3" fontId="14" fillId="7" borderId="1" xfId="0" applyNumberFormat="1" applyFont="1" applyFill="1" applyBorder="1" applyAlignment="1">
      <alignment wrapText="1"/>
    </xf>
    <xf numFmtId="3" fontId="14" fillId="7" borderId="2" xfId="0" applyNumberFormat="1" applyFont="1" applyFill="1" applyBorder="1" applyAlignment="1">
      <alignment wrapText="1"/>
    </xf>
    <xf numFmtId="0" fontId="35" fillId="0" borderId="0" xfId="0" applyFont="1"/>
    <xf numFmtId="0" fontId="16" fillId="2" borderId="9" xfId="0" applyFont="1" applyFill="1" applyBorder="1"/>
    <xf numFmtId="0" fontId="16" fillId="6" borderId="15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wrapText="1"/>
    </xf>
    <xf numFmtId="3" fontId="16" fillId="0" borderId="19" xfId="0" applyNumberFormat="1" applyFont="1" applyBorder="1" applyAlignment="1">
      <alignment horizontal="center" wrapText="1"/>
    </xf>
    <xf numFmtId="3" fontId="27" fillId="7" borderId="1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16" fillId="0" borderId="3" xfId="0" applyNumberFormat="1" applyFont="1" applyBorder="1" applyAlignment="1">
      <alignment horizontal="center" vertical="center"/>
    </xf>
    <xf numFmtId="3" fontId="5" fillId="7" borderId="20" xfId="0" applyNumberFormat="1" applyFont="1" applyFill="1" applyBorder="1" applyAlignment="1">
      <alignment horizontal="center" wrapText="1"/>
    </xf>
    <xf numFmtId="3" fontId="5" fillId="7" borderId="1" xfId="0" applyNumberFormat="1" applyFont="1" applyFill="1" applyBorder="1" applyAlignment="1">
      <alignment horizontal="center" wrapText="1"/>
    </xf>
    <xf numFmtId="3" fontId="5" fillId="7" borderId="2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3" fontId="14" fillId="7" borderId="20" xfId="0" applyNumberFormat="1" applyFont="1" applyFill="1" applyBorder="1" applyAlignment="1">
      <alignment horizontal="center" wrapText="1"/>
    </xf>
    <xf numFmtId="3" fontId="14" fillId="7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3</xdr:row>
      <xdr:rowOff>28576</xdr:rowOff>
    </xdr:from>
    <xdr:to>
      <xdr:col>3</xdr:col>
      <xdr:colOff>1451202</xdr:colOff>
      <xdr:row>3</xdr:row>
      <xdr:rowOff>552450</xdr:rowOff>
    </xdr:to>
    <xdr:pic>
      <xdr:nvPicPr>
        <xdr:cNvPr id="2" name="Picture 7" descr="לוגו עיריית הוד השרון">
          <a:extLst>
            <a:ext uri="{FF2B5EF4-FFF2-40B4-BE49-F238E27FC236}">
              <a16:creationId xmlns:a16="http://schemas.microsoft.com/office/drawing/2014/main" id="{0265A012-F13C-4D3F-9A13-48DB8A620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8467773" y="1171576"/>
          <a:ext cx="1375001" cy="52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2</xdr:col>
      <xdr:colOff>781050</xdr:colOff>
      <xdr:row>1</xdr:row>
      <xdr:rowOff>95250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D635A74-F3CC-4A34-9AE2-15B9559C518B}"/>
            </a:ext>
          </a:extLst>
        </xdr:cNvPr>
        <xdr:cNvSpPr txBox="1">
          <a:spLocks noChangeArrowheads="1"/>
        </xdr:cNvSpPr>
      </xdr:nvSpPr>
      <xdr:spPr bwMode="auto">
        <a:xfrm>
          <a:off x="11592734625" y="571500"/>
          <a:ext cx="1066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endParaRPr lang="he-IL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2</xdr:row>
      <xdr:rowOff>24362</xdr:rowOff>
    </xdr:from>
    <xdr:to>
      <xdr:col>2</xdr:col>
      <xdr:colOff>371475</xdr:colOff>
      <xdr:row>2</xdr:row>
      <xdr:rowOff>393476</xdr:rowOff>
    </xdr:to>
    <xdr:pic>
      <xdr:nvPicPr>
        <xdr:cNvPr id="3" name="Picture 7" descr="לוגו עיריית הוד השרון">
          <a:extLst>
            <a:ext uri="{FF2B5EF4-FFF2-40B4-BE49-F238E27FC236}">
              <a16:creationId xmlns:a16="http://schemas.microsoft.com/office/drawing/2014/main" id="{A500E8D2-6002-4CC8-A983-4B17D911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3144200" y="424412"/>
          <a:ext cx="847724" cy="369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4CAF-48F5-4C98-AA7E-B41BD2A20848}">
  <dimension ref="A1:R72"/>
  <sheetViews>
    <sheetView rightToLeft="1" tabSelected="1" topLeftCell="C63" workbookViewId="0">
      <selection activeCell="H75" sqref="H75"/>
    </sheetView>
  </sheetViews>
  <sheetFormatPr defaultRowHeight="12.75" x14ac:dyDescent="0.2"/>
  <cols>
    <col min="1" max="1" width="8.75" style="1" hidden="1" customWidth="1"/>
    <col min="2" max="2" width="8.75" style="2" hidden="1" customWidth="1"/>
    <col min="3" max="3" width="8.75" style="3" customWidth="1"/>
    <col min="4" max="4" width="26.125" style="3" customWidth="1"/>
    <col min="5" max="7" width="8.625" style="3" customWidth="1"/>
    <col min="8" max="8" width="8.625" style="4" customWidth="1"/>
    <col min="9" max="9" width="8.625" style="3" customWidth="1"/>
    <col min="10" max="10" width="8.625" style="3" hidden="1" customWidth="1"/>
    <col min="11" max="11" width="8.625" style="5" customWidth="1"/>
    <col min="12" max="12" width="36.625" style="3" customWidth="1"/>
    <col min="13" max="13" width="36.75" style="3" hidden="1" customWidth="1"/>
    <col min="14" max="14" width="36.625" style="6" customWidth="1"/>
    <col min="15" max="15" width="36.75" style="3" customWidth="1"/>
    <col min="16" max="253" width="9" style="3"/>
    <col min="254" max="255" width="8.75" style="3" customWidth="1"/>
    <col min="256" max="256" width="26.125" style="3" customWidth="1"/>
    <col min="257" max="262" width="8.75" style="3" customWidth="1"/>
    <col min="263" max="263" width="36.75" style="3" customWidth="1"/>
    <col min="264" max="264" width="25.75" style="3" customWidth="1"/>
    <col min="265" max="265" width="27.875" style="3" customWidth="1"/>
    <col min="266" max="509" width="9" style="3"/>
    <col min="510" max="511" width="8.75" style="3" customWidth="1"/>
    <col min="512" max="512" width="26.125" style="3" customWidth="1"/>
    <col min="513" max="518" width="8.75" style="3" customWidth="1"/>
    <col min="519" max="519" width="36.75" style="3" customWidth="1"/>
    <col min="520" max="520" width="25.75" style="3" customWidth="1"/>
    <col min="521" max="521" width="27.875" style="3" customWidth="1"/>
    <col min="522" max="765" width="9" style="3"/>
    <col min="766" max="767" width="8.75" style="3" customWidth="1"/>
    <col min="768" max="768" width="26.125" style="3" customWidth="1"/>
    <col min="769" max="774" width="8.75" style="3" customWidth="1"/>
    <col min="775" max="775" width="36.75" style="3" customWidth="1"/>
    <col min="776" max="776" width="25.75" style="3" customWidth="1"/>
    <col min="777" max="777" width="27.875" style="3" customWidth="1"/>
    <col min="778" max="1021" width="9" style="3"/>
    <col min="1022" max="1023" width="8.75" style="3" customWidth="1"/>
    <col min="1024" max="1024" width="26.125" style="3" customWidth="1"/>
    <col min="1025" max="1030" width="8.75" style="3" customWidth="1"/>
    <col min="1031" max="1031" width="36.75" style="3" customWidth="1"/>
    <col min="1032" max="1032" width="25.75" style="3" customWidth="1"/>
    <col min="1033" max="1033" width="27.875" style="3" customWidth="1"/>
    <col min="1034" max="1277" width="9" style="3"/>
    <col min="1278" max="1279" width="8.75" style="3" customWidth="1"/>
    <col min="1280" max="1280" width="26.125" style="3" customWidth="1"/>
    <col min="1281" max="1286" width="8.75" style="3" customWidth="1"/>
    <col min="1287" max="1287" width="36.75" style="3" customWidth="1"/>
    <col min="1288" max="1288" width="25.75" style="3" customWidth="1"/>
    <col min="1289" max="1289" width="27.875" style="3" customWidth="1"/>
    <col min="1290" max="1533" width="9" style="3"/>
    <col min="1534" max="1535" width="8.75" style="3" customWidth="1"/>
    <col min="1536" max="1536" width="26.125" style="3" customWidth="1"/>
    <col min="1537" max="1542" width="8.75" style="3" customWidth="1"/>
    <col min="1543" max="1543" width="36.75" style="3" customWidth="1"/>
    <col min="1544" max="1544" width="25.75" style="3" customWidth="1"/>
    <col min="1545" max="1545" width="27.875" style="3" customWidth="1"/>
    <col min="1546" max="1789" width="9" style="3"/>
    <col min="1790" max="1791" width="8.75" style="3" customWidth="1"/>
    <col min="1792" max="1792" width="26.125" style="3" customWidth="1"/>
    <col min="1793" max="1798" width="8.75" style="3" customWidth="1"/>
    <col min="1799" max="1799" width="36.75" style="3" customWidth="1"/>
    <col min="1800" max="1800" width="25.75" style="3" customWidth="1"/>
    <col min="1801" max="1801" width="27.875" style="3" customWidth="1"/>
    <col min="1802" max="2045" width="9" style="3"/>
    <col min="2046" max="2047" width="8.75" style="3" customWidth="1"/>
    <col min="2048" max="2048" width="26.125" style="3" customWidth="1"/>
    <col min="2049" max="2054" width="8.75" style="3" customWidth="1"/>
    <col min="2055" max="2055" width="36.75" style="3" customWidth="1"/>
    <col min="2056" max="2056" width="25.75" style="3" customWidth="1"/>
    <col min="2057" max="2057" width="27.875" style="3" customWidth="1"/>
    <col min="2058" max="2301" width="9" style="3"/>
    <col min="2302" max="2303" width="8.75" style="3" customWidth="1"/>
    <col min="2304" max="2304" width="26.125" style="3" customWidth="1"/>
    <col min="2305" max="2310" width="8.75" style="3" customWidth="1"/>
    <col min="2311" max="2311" width="36.75" style="3" customWidth="1"/>
    <col min="2312" max="2312" width="25.75" style="3" customWidth="1"/>
    <col min="2313" max="2313" width="27.875" style="3" customWidth="1"/>
    <col min="2314" max="2557" width="9" style="3"/>
    <col min="2558" max="2559" width="8.75" style="3" customWidth="1"/>
    <col min="2560" max="2560" width="26.125" style="3" customWidth="1"/>
    <col min="2561" max="2566" width="8.75" style="3" customWidth="1"/>
    <col min="2567" max="2567" width="36.75" style="3" customWidth="1"/>
    <col min="2568" max="2568" width="25.75" style="3" customWidth="1"/>
    <col min="2569" max="2569" width="27.875" style="3" customWidth="1"/>
    <col min="2570" max="2813" width="9" style="3"/>
    <col min="2814" max="2815" width="8.75" style="3" customWidth="1"/>
    <col min="2816" max="2816" width="26.125" style="3" customWidth="1"/>
    <col min="2817" max="2822" width="8.75" style="3" customWidth="1"/>
    <col min="2823" max="2823" width="36.75" style="3" customWidth="1"/>
    <col min="2824" max="2824" width="25.75" style="3" customWidth="1"/>
    <col min="2825" max="2825" width="27.875" style="3" customWidth="1"/>
    <col min="2826" max="3069" width="9" style="3"/>
    <col min="3070" max="3071" width="8.75" style="3" customWidth="1"/>
    <col min="3072" max="3072" width="26.125" style="3" customWidth="1"/>
    <col min="3073" max="3078" width="8.75" style="3" customWidth="1"/>
    <col min="3079" max="3079" width="36.75" style="3" customWidth="1"/>
    <col min="3080" max="3080" width="25.75" style="3" customWidth="1"/>
    <col min="3081" max="3081" width="27.875" style="3" customWidth="1"/>
    <col min="3082" max="3325" width="9" style="3"/>
    <col min="3326" max="3327" width="8.75" style="3" customWidth="1"/>
    <col min="3328" max="3328" width="26.125" style="3" customWidth="1"/>
    <col min="3329" max="3334" width="8.75" style="3" customWidth="1"/>
    <col min="3335" max="3335" width="36.75" style="3" customWidth="1"/>
    <col min="3336" max="3336" width="25.75" style="3" customWidth="1"/>
    <col min="3337" max="3337" width="27.875" style="3" customWidth="1"/>
    <col min="3338" max="3581" width="9" style="3"/>
    <col min="3582" max="3583" width="8.75" style="3" customWidth="1"/>
    <col min="3584" max="3584" width="26.125" style="3" customWidth="1"/>
    <col min="3585" max="3590" width="8.75" style="3" customWidth="1"/>
    <col min="3591" max="3591" width="36.75" style="3" customWidth="1"/>
    <col min="3592" max="3592" width="25.75" style="3" customWidth="1"/>
    <col min="3593" max="3593" width="27.875" style="3" customWidth="1"/>
    <col min="3594" max="3837" width="9" style="3"/>
    <col min="3838" max="3839" width="8.75" style="3" customWidth="1"/>
    <col min="3840" max="3840" width="26.125" style="3" customWidth="1"/>
    <col min="3841" max="3846" width="8.75" style="3" customWidth="1"/>
    <col min="3847" max="3847" width="36.75" style="3" customWidth="1"/>
    <col min="3848" max="3848" width="25.75" style="3" customWidth="1"/>
    <col min="3849" max="3849" width="27.875" style="3" customWidth="1"/>
    <col min="3850" max="4093" width="9" style="3"/>
    <col min="4094" max="4095" width="8.75" style="3" customWidth="1"/>
    <col min="4096" max="4096" width="26.125" style="3" customWidth="1"/>
    <col min="4097" max="4102" width="8.75" style="3" customWidth="1"/>
    <col min="4103" max="4103" width="36.75" style="3" customWidth="1"/>
    <col min="4104" max="4104" width="25.75" style="3" customWidth="1"/>
    <col min="4105" max="4105" width="27.875" style="3" customWidth="1"/>
    <col min="4106" max="4349" width="9" style="3"/>
    <col min="4350" max="4351" width="8.75" style="3" customWidth="1"/>
    <col min="4352" max="4352" width="26.125" style="3" customWidth="1"/>
    <col min="4353" max="4358" width="8.75" style="3" customWidth="1"/>
    <col min="4359" max="4359" width="36.75" style="3" customWidth="1"/>
    <col min="4360" max="4360" width="25.75" style="3" customWidth="1"/>
    <col min="4361" max="4361" width="27.875" style="3" customWidth="1"/>
    <col min="4362" max="4605" width="9" style="3"/>
    <col min="4606" max="4607" width="8.75" style="3" customWidth="1"/>
    <col min="4608" max="4608" width="26.125" style="3" customWidth="1"/>
    <col min="4609" max="4614" width="8.75" style="3" customWidth="1"/>
    <col min="4615" max="4615" width="36.75" style="3" customWidth="1"/>
    <col min="4616" max="4616" width="25.75" style="3" customWidth="1"/>
    <col min="4617" max="4617" width="27.875" style="3" customWidth="1"/>
    <col min="4618" max="4861" width="9" style="3"/>
    <col min="4862" max="4863" width="8.75" style="3" customWidth="1"/>
    <col min="4864" max="4864" width="26.125" style="3" customWidth="1"/>
    <col min="4865" max="4870" width="8.75" style="3" customWidth="1"/>
    <col min="4871" max="4871" width="36.75" style="3" customWidth="1"/>
    <col min="4872" max="4872" width="25.75" style="3" customWidth="1"/>
    <col min="4873" max="4873" width="27.875" style="3" customWidth="1"/>
    <col min="4874" max="5117" width="9" style="3"/>
    <col min="5118" max="5119" width="8.75" style="3" customWidth="1"/>
    <col min="5120" max="5120" width="26.125" style="3" customWidth="1"/>
    <col min="5121" max="5126" width="8.75" style="3" customWidth="1"/>
    <col min="5127" max="5127" width="36.75" style="3" customWidth="1"/>
    <col min="5128" max="5128" width="25.75" style="3" customWidth="1"/>
    <col min="5129" max="5129" width="27.875" style="3" customWidth="1"/>
    <col min="5130" max="5373" width="9" style="3"/>
    <col min="5374" max="5375" width="8.75" style="3" customWidth="1"/>
    <col min="5376" max="5376" width="26.125" style="3" customWidth="1"/>
    <col min="5377" max="5382" width="8.75" style="3" customWidth="1"/>
    <col min="5383" max="5383" width="36.75" style="3" customWidth="1"/>
    <col min="5384" max="5384" width="25.75" style="3" customWidth="1"/>
    <col min="5385" max="5385" width="27.875" style="3" customWidth="1"/>
    <col min="5386" max="5629" width="9" style="3"/>
    <col min="5630" max="5631" width="8.75" style="3" customWidth="1"/>
    <col min="5632" max="5632" width="26.125" style="3" customWidth="1"/>
    <col min="5633" max="5638" width="8.75" style="3" customWidth="1"/>
    <col min="5639" max="5639" width="36.75" style="3" customWidth="1"/>
    <col min="5640" max="5640" width="25.75" style="3" customWidth="1"/>
    <col min="5641" max="5641" width="27.875" style="3" customWidth="1"/>
    <col min="5642" max="5885" width="9" style="3"/>
    <col min="5886" max="5887" width="8.75" style="3" customWidth="1"/>
    <col min="5888" max="5888" width="26.125" style="3" customWidth="1"/>
    <col min="5889" max="5894" width="8.75" style="3" customWidth="1"/>
    <col min="5895" max="5895" width="36.75" style="3" customWidth="1"/>
    <col min="5896" max="5896" width="25.75" style="3" customWidth="1"/>
    <col min="5897" max="5897" width="27.875" style="3" customWidth="1"/>
    <col min="5898" max="6141" width="9" style="3"/>
    <col min="6142" max="6143" width="8.75" style="3" customWidth="1"/>
    <col min="6144" max="6144" width="26.125" style="3" customWidth="1"/>
    <col min="6145" max="6150" width="8.75" style="3" customWidth="1"/>
    <col min="6151" max="6151" width="36.75" style="3" customWidth="1"/>
    <col min="6152" max="6152" width="25.75" style="3" customWidth="1"/>
    <col min="6153" max="6153" width="27.875" style="3" customWidth="1"/>
    <col min="6154" max="6397" width="9" style="3"/>
    <col min="6398" max="6399" width="8.75" style="3" customWidth="1"/>
    <col min="6400" max="6400" width="26.125" style="3" customWidth="1"/>
    <col min="6401" max="6406" width="8.75" style="3" customWidth="1"/>
    <col min="6407" max="6407" width="36.75" style="3" customWidth="1"/>
    <col min="6408" max="6408" width="25.75" style="3" customWidth="1"/>
    <col min="6409" max="6409" width="27.875" style="3" customWidth="1"/>
    <col min="6410" max="6653" width="9" style="3"/>
    <col min="6654" max="6655" width="8.75" style="3" customWidth="1"/>
    <col min="6656" max="6656" width="26.125" style="3" customWidth="1"/>
    <col min="6657" max="6662" width="8.75" style="3" customWidth="1"/>
    <col min="6663" max="6663" width="36.75" style="3" customWidth="1"/>
    <col min="6664" max="6664" width="25.75" style="3" customWidth="1"/>
    <col min="6665" max="6665" width="27.875" style="3" customWidth="1"/>
    <col min="6666" max="6909" width="9" style="3"/>
    <col min="6910" max="6911" width="8.75" style="3" customWidth="1"/>
    <col min="6912" max="6912" width="26.125" style="3" customWidth="1"/>
    <col min="6913" max="6918" width="8.75" style="3" customWidth="1"/>
    <col min="6919" max="6919" width="36.75" style="3" customWidth="1"/>
    <col min="6920" max="6920" width="25.75" style="3" customWidth="1"/>
    <col min="6921" max="6921" width="27.875" style="3" customWidth="1"/>
    <col min="6922" max="7165" width="9" style="3"/>
    <col min="7166" max="7167" width="8.75" style="3" customWidth="1"/>
    <col min="7168" max="7168" width="26.125" style="3" customWidth="1"/>
    <col min="7169" max="7174" width="8.75" style="3" customWidth="1"/>
    <col min="7175" max="7175" width="36.75" style="3" customWidth="1"/>
    <col min="7176" max="7176" width="25.75" style="3" customWidth="1"/>
    <col min="7177" max="7177" width="27.875" style="3" customWidth="1"/>
    <col min="7178" max="7421" width="9" style="3"/>
    <col min="7422" max="7423" width="8.75" style="3" customWidth="1"/>
    <col min="7424" max="7424" width="26.125" style="3" customWidth="1"/>
    <col min="7425" max="7430" width="8.75" style="3" customWidth="1"/>
    <col min="7431" max="7431" width="36.75" style="3" customWidth="1"/>
    <col min="7432" max="7432" width="25.75" style="3" customWidth="1"/>
    <col min="7433" max="7433" width="27.875" style="3" customWidth="1"/>
    <col min="7434" max="7677" width="9" style="3"/>
    <col min="7678" max="7679" width="8.75" style="3" customWidth="1"/>
    <col min="7680" max="7680" width="26.125" style="3" customWidth="1"/>
    <col min="7681" max="7686" width="8.75" style="3" customWidth="1"/>
    <col min="7687" max="7687" width="36.75" style="3" customWidth="1"/>
    <col min="7688" max="7688" width="25.75" style="3" customWidth="1"/>
    <col min="7689" max="7689" width="27.875" style="3" customWidth="1"/>
    <col min="7690" max="7933" width="9" style="3"/>
    <col min="7934" max="7935" width="8.75" style="3" customWidth="1"/>
    <col min="7936" max="7936" width="26.125" style="3" customWidth="1"/>
    <col min="7937" max="7942" width="8.75" style="3" customWidth="1"/>
    <col min="7943" max="7943" width="36.75" style="3" customWidth="1"/>
    <col min="7944" max="7944" width="25.75" style="3" customWidth="1"/>
    <col min="7945" max="7945" width="27.875" style="3" customWidth="1"/>
    <col min="7946" max="8189" width="9" style="3"/>
    <col min="8190" max="8191" width="8.75" style="3" customWidth="1"/>
    <col min="8192" max="8192" width="26.125" style="3" customWidth="1"/>
    <col min="8193" max="8198" width="8.75" style="3" customWidth="1"/>
    <col min="8199" max="8199" width="36.75" style="3" customWidth="1"/>
    <col min="8200" max="8200" width="25.75" style="3" customWidth="1"/>
    <col min="8201" max="8201" width="27.875" style="3" customWidth="1"/>
    <col min="8202" max="8445" width="9" style="3"/>
    <col min="8446" max="8447" width="8.75" style="3" customWidth="1"/>
    <col min="8448" max="8448" width="26.125" style="3" customWidth="1"/>
    <col min="8449" max="8454" width="8.75" style="3" customWidth="1"/>
    <col min="8455" max="8455" width="36.75" style="3" customWidth="1"/>
    <col min="8456" max="8456" width="25.75" style="3" customWidth="1"/>
    <col min="8457" max="8457" width="27.875" style="3" customWidth="1"/>
    <col min="8458" max="8701" width="9" style="3"/>
    <col min="8702" max="8703" width="8.75" style="3" customWidth="1"/>
    <col min="8704" max="8704" width="26.125" style="3" customWidth="1"/>
    <col min="8705" max="8710" width="8.75" style="3" customWidth="1"/>
    <col min="8711" max="8711" width="36.75" style="3" customWidth="1"/>
    <col min="8712" max="8712" width="25.75" style="3" customWidth="1"/>
    <col min="8713" max="8713" width="27.875" style="3" customWidth="1"/>
    <col min="8714" max="8957" width="9" style="3"/>
    <col min="8958" max="8959" width="8.75" style="3" customWidth="1"/>
    <col min="8960" max="8960" width="26.125" style="3" customWidth="1"/>
    <col min="8961" max="8966" width="8.75" style="3" customWidth="1"/>
    <col min="8967" max="8967" width="36.75" style="3" customWidth="1"/>
    <col min="8968" max="8968" width="25.75" style="3" customWidth="1"/>
    <col min="8969" max="8969" width="27.875" style="3" customWidth="1"/>
    <col min="8970" max="9213" width="9" style="3"/>
    <col min="9214" max="9215" width="8.75" style="3" customWidth="1"/>
    <col min="9216" max="9216" width="26.125" style="3" customWidth="1"/>
    <col min="9217" max="9222" width="8.75" style="3" customWidth="1"/>
    <col min="9223" max="9223" width="36.75" style="3" customWidth="1"/>
    <col min="9224" max="9224" width="25.75" style="3" customWidth="1"/>
    <col min="9225" max="9225" width="27.875" style="3" customWidth="1"/>
    <col min="9226" max="9469" width="9" style="3"/>
    <col min="9470" max="9471" width="8.75" style="3" customWidth="1"/>
    <col min="9472" max="9472" width="26.125" style="3" customWidth="1"/>
    <col min="9473" max="9478" width="8.75" style="3" customWidth="1"/>
    <col min="9479" max="9479" width="36.75" style="3" customWidth="1"/>
    <col min="9480" max="9480" width="25.75" style="3" customWidth="1"/>
    <col min="9481" max="9481" width="27.875" style="3" customWidth="1"/>
    <col min="9482" max="9725" width="9" style="3"/>
    <col min="9726" max="9727" width="8.75" style="3" customWidth="1"/>
    <col min="9728" max="9728" width="26.125" style="3" customWidth="1"/>
    <col min="9729" max="9734" width="8.75" style="3" customWidth="1"/>
    <col min="9735" max="9735" width="36.75" style="3" customWidth="1"/>
    <col min="9736" max="9736" width="25.75" style="3" customWidth="1"/>
    <col min="9737" max="9737" width="27.875" style="3" customWidth="1"/>
    <col min="9738" max="9981" width="9" style="3"/>
    <col min="9982" max="9983" width="8.75" style="3" customWidth="1"/>
    <col min="9984" max="9984" width="26.125" style="3" customWidth="1"/>
    <col min="9985" max="9990" width="8.75" style="3" customWidth="1"/>
    <col min="9991" max="9991" width="36.75" style="3" customWidth="1"/>
    <col min="9992" max="9992" width="25.75" style="3" customWidth="1"/>
    <col min="9993" max="9993" width="27.875" style="3" customWidth="1"/>
    <col min="9994" max="10237" width="9" style="3"/>
    <col min="10238" max="10239" width="8.75" style="3" customWidth="1"/>
    <col min="10240" max="10240" width="26.125" style="3" customWidth="1"/>
    <col min="10241" max="10246" width="8.75" style="3" customWidth="1"/>
    <col min="10247" max="10247" width="36.75" style="3" customWidth="1"/>
    <col min="10248" max="10248" width="25.75" style="3" customWidth="1"/>
    <col min="10249" max="10249" width="27.875" style="3" customWidth="1"/>
    <col min="10250" max="10493" width="9" style="3"/>
    <col min="10494" max="10495" width="8.75" style="3" customWidth="1"/>
    <col min="10496" max="10496" width="26.125" style="3" customWidth="1"/>
    <col min="10497" max="10502" width="8.75" style="3" customWidth="1"/>
    <col min="10503" max="10503" width="36.75" style="3" customWidth="1"/>
    <col min="10504" max="10504" width="25.75" style="3" customWidth="1"/>
    <col min="10505" max="10505" width="27.875" style="3" customWidth="1"/>
    <col min="10506" max="10749" width="9" style="3"/>
    <col min="10750" max="10751" width="8.75" style="3" customWidth="1"/>
    <col min="10752" max="10752" width="26.125" style="3" customWidth="1"/>
    <col min="10753" max="10758" width="8.75" style="3" customWidth="1"/>
    <col min="10759" max="10759" width="36.75" style="3" customWidth="1"/>
    <col min="10760" max="10760" width="25.75" style="3" customWidth="1"/>
    <col min="10761" max="10761" width="27.875" style="3" customWidth="1"/>
    <col min="10762" max="11005" width="9" style="3"/>
    <col min="11006" max="11007" width="8.75" style="3" customWidth="1"/>
    <col min="11008" max="11008" width="26.125" style="3" customWidth="1"/>
    <col min="11009" max="11014" width="8.75" style="3" customWidth="1"/>
    <col min="11015" max="11015" width="36.75" style="3" customWidth="1"/>
    <col min="11016" max="11016" width="25.75" style="3" customWidth="1"/>
    <col min="11017" max="11017" width="27.875" style="3" customWidth="1"/>
    <col min="11018" max="11261" width="9" style="3"/>
    <col min="11262" max="11263" width="8.75" style="3" customWidth="1"/>
    <col min="11264" max="11264" width="26.125" style="3" customWidth="1"/>
    <col min="11265" max="11270" width="8.75" style="3" customWidth="1"/>
    <col min="11271" max="11271" width="36.75" style="3" customWidth="1"/>
    <col min="11272" max="11272" width="25.75" style="3" customWidth="1"/>
    <col min="11273" max="11273" width="27.875" style="3" customWidth="1"/>
    <col min="11274" max="11517" width="9" style="3"/>
    <col min="11518" max="11519" width="8.75" style="3" customWidth="1"/>
    <col min="11520" max="11520" width="26.125" style="3" customWidth="1"/>
    <col min="11521" max="11526" width="8.75" style="3" customWidth="1"/>
    <col min="11527" max="11527" width="36.75" style="3" customWidth="1"/>
    <col min="11528" max="11528" width="25.75" style="3" customWidth="1"/>
    <col min="11529" max="11529" width="27.875" style="3" customWidth="1"/>
    <col min="11530" max="11773" width="9" style="3"/>
    <col min="11774" max="11775" width="8.75" style="3" customWidth="1"/>
    <col min="11776" max="11776" width="26.125" style="3" customWidth="1"/>
    <col min="11777" max="11782" width="8.75" style="3" customWidth="1"/>
    <col min="11783" max="11783" width="36.75" style="3" customWidth="1"/>
    <col min="11784" max="11784" width="25.75" style="3" customWidth="1"/>
    <col min="11785" max="11785" width="27.875" style="3" customWidth="1"/>
    <col min="11786" max="12029" width="9" style="3"/>
    <col min="12030" max="12031" width="8.75" style="3" customWidth="1"/>
    <col min="12032" max="12032" width="26.125" style="3" customWidth="1"/>
    <col min="12033" max="12038" width="8.75" style="3" customWidth="1"/>
    <col min="12039" max="12039" width="36.75" style="3" customWidth="1"/>
    <col min="12040" max="12040" width="25.75" style="3" customWidth="1"/>
    <col min="12041" max="12041" width="27.875" style="3" customWidth="1"/>
    <col min="12042" max="12285" width="9" style="3"/>
    <col min="12286" max="12287" width="8.75" style="3" customWidth="1"/>
    <col min="12288" max="12288" width="26.125" style="3" customWidth="1"/>
    <col min="12289" max="12294" width="8.75" style="3" customWidth="1"/>
    <col min="12295" max="12295" width="36.75" style="3" customWidth="1"/>
    <col min="12296" max="12296" width="25.75" style="3" customWidth="1"/>
    <col min="12297" max="12297" width="27.875" style="3" customWidth="1"/>
    <col min="12298" max="12541" width="9" style="3"/>
    <col min="12542" max="12543" width="8.75" style="3" customWidth="1"/>
    <col min="12544" max="12544" width="26.125" style="3" customWidth="1"/>
    <col min="12545" max="12550" width="8.75" style="3" customWidth="1"/>
    <col min="12551" max="12551" width="36.75" style="3" customWidth="1"/>
    <col min="12552" max="12552" width="25.75" style="3" customWidth="1"/>
    <col min="12553" max="12553" width="27.875" style="3" customWidth="1"/>
    <col min="12554" max="12797" width="9" style="3"/>
    <col min="12798" max="12799" width="8.75" style="3" customWidth="1"/>
    <col min="12800" max="12800" width="26.125" style="3" customWidth="1"/>
    <col min="12801" max="12806" width="8.75" style="3" customWidth="1"/>
    <col min="12807" max="12807" width="36.75" style="3" customWidth="1"/>
    <col min="12808" max="12808" width="25.75" style="3" customWidth="1"/>
    <col min="12809" max="12809" width="27.875" style="3" customWidth="1"/>
    <col min="12810" max="13053" width="9" style="3"/>
    <col min="13054" max="13055" width="8.75" style="3" customWidth="1"/>
    <col min="13056" max="13056" width="26.125" style="3" customWidth="1"/>
    <col min="13057" max="13062" width="8.75" style="3" customWidth="1"/>
    <col min="13063" max="13063" width="36.75" style="3" customWidth="1"/>
    <col min="13064" max="13064" width="25.75" style="3" customWidth="1"/>
    <col min="13065" max="13065" width="27.875" style="3" customWidth="1"/>
    <col min="13066" max="13309" width="9" style="3"/>
    <col min="13310" max="13311" width="8.75" style="3" customWidth="1"/>
    <col min="13312" max="13312" width="26.125" style="3" customWidth="1"/>
    <col min="13313" max="13318" width="8.75" style="3" customWidth="1"/>
    <col min="13319" max="13319" width="36.75" style="3" customWidth="1"/>
    <col min="13320" max="13320" width="25.75" style="3" customWidth="1"/>
    <col min="13321" max="13321" width="27.875" style="3" customWidth="1"/>
    <col min="13322" max="13565" width="9" style="3"/>
    <col min="13566" max="13567" width="8.75" style="3" customWidth="1"/>
    <col min="13568" max="13568" width="26.125" style="3" customWidth="1"/>
    <col min="13569" max="13574" width="8.75" style="3" customWidth="1"/>
    <col min="13575" max="13575" width="36.75" style="3" customWidth="1"/>
    <col min="13576" max="13576" width="25.75" style="3" customWidth="1"/>
    <col min="13577" max="13577" width="27.875" style="3" customWidth="1"/>
    <col min="13578" max="13821" width="9" style="3"/>
    <col min="13822" max="13823" width="8.75" style="3" customWidth="1"/>
    <col min="13824" max="13824" width="26.125" style="3" customWidth="1"/>
    <col min="13825" max="13830" width="8.75" style="3" customWidth="1"/>
    <col min="13831" max="13831" width="36.75" style="3" customWidth="1"/>
    <col min="13832" max="13832" width="25.75" style="3" customWidth="1"/>
    <col min="13833" max="13833" width="27.875" style="3" customWidth="1"/>
    <col min="13834" max="14077" width="9" style="3"/>
    <col min="14078" max="14079" width="8.75" style="3" customWidth="1"/>
    <col min="14080" max="14080" width="26.125" style="3" customWidth="1"/>
    <col min="14081" max="14086" width="8.75" style="3" customWidth="1"/>
    <col min="14087" max="14087" width="36.75" style="3" customWidth="1"/>
    <col min="14088" max="14088" width="25.75" style="3" customWidth="1"/>
    <col min="14089" max="14089" width="27.875" style="3" customWidth="1"/>
    <col min="14090" max="14333" width="9" style="3"/>
    <col min="14334" max="14335" width="8.75" style="3" customWidth="1"/>
    <col min="14336" max="14336" width="26.125" style="3" customWidth="1"/>
    <col min="14337" max="14342" width="8.75" style="3" customWidth="1"/>
    <col min="14343" max="14343" width="36.75" style="3" customWidth="1"/>
    <col min="14344" max="14344" width="25.75" style="3" customWidth="1"/>
    <col min="14345" max="14345" width="27.875" style="3" customWidth="1"/>
    <col min="14346" max="14589" width="9" style="3"/>
    <col min="14590" max="14591" width="8.75" style="3" customWidth="1"/>
    <col min="14592" max="14592" width="26.125" style="3" customWidth="1"/>
    <col min="14593" max="14598" width="8.75" style="3" customWidth="1"/>
    <col min="14599" max="14599" width="36.75" style="3" customWidth="1"/>
    <col min="14600" max="14600" width="25.75" style="3" customWidth="1"/>
    <col min="14601" max="14601" width="27.875" style="3" customWidth="1"/>
    <col min="14602" max="14845" width="9" style="3"/>
    <col min="14846" max="14847" width="8.75" style="3" customWidth="1"/>
    <col min="14848" max="14848" width="26.125" style="3" customWidth="1"/>
    <col min="14849" max="14854" width="8.75" style="3" customWidth="1"/>
    <col min="14855" max="14855" width="36.75" style="3" customWidth="1"/>
    <col min="14856" max="14856" width="25.75" style="3" customWidth="1"/>
    <col min="14857" max="14857" width="27.875" style="3" customWidth="1"/>
    <col min="14858" max="15101" width="9" style="3"/>
    <col min="15102" max="15103" width="8.75" style="3" customWidth="1"/>
    <col min="15104" max="15104" width="26.125" style="3" customWidth="1"/>
    <col min="15105" max="15110" width="8.75" style="3" customWidth="1"/>
    <col min="15111" max="15111" width="36.75" style="3" customWidth="1"/>
    <col min="15112" max="15112" width="25.75" style="3" customWidth="1"/>
    <col min="15113" max="15113" width="27.875" style="3" customWidth="1"/>
    <col min="15114" max="15357" width="9" style="3"/>
    <col min="15358" max="15359" width="8.75" style="3" customWidth="1"/>
    <col min="15360" max="15360" width="26.125" style="3" customWidth="1"/>
    <col min="15361" max="15366" width="8.75" style="3" customWidth="1"/>
    <col min="15367" max="15367" width="36.75" style="3" customWidth="1"/>
    <col min="15368" max="15368" width="25.75" style="3" customWidth="1"/>
    <col min="15369" max="15369" width="27.875" style="3" customWidth="1"/>
    <col min="15370" max="15613" width="9" style="3"/>
    <col min="15614" max="15615" width="8.75" style="3" customWidth="1"/>
    <col min="15616" max="15616" width="26.125" style="3" customWidth="1"/>
    <col min="15617" max="15622" width="8.75" style="3" customWidth="1"/>
    <col min="15623" max="15623" width="36.75" style="3" customWidth="1"/>
    <col min="15624" max="15624" width="25.75" style="3" customWidth="1"/>
    <col min="15625" max="15625" width="27.875" style="3" customWidth="1"/>
    <col min="15626" max="15869" width="9" style="3"/>
    <col min="15870" max="15871" width="8.75" style="3" customWidth="1"/>
    <col min="15872" max="15872" width="26.125" style="3" customWidth="1"/>
    <col min="15873" max="15878" width="8.75" style="3" customWidth="1"/>
    <col min="15879" max="15879" width="36.75" style="3" customWidth="1"/>
    <col min="15880" max="15880" width="25.75" style="3" customWidth="1"/>
    <col min="15881" max="15881" width="27.875" style="3" customWidth="1"/>
    <col min="15882" max="16125" width="9" style="3"/>
    <col min="16126" max="16127" width="8.75" style="3" customWidth="1"/>
    <col min="16128" max="16128" width="26.125" style="3" customWidth="1"/>
    <col min="16129" max="16134" width="8.75" style="3" customWidth="1"/>
    <col min="16135" max="16135" width="36.75" style="3" customWidth="1"/>
    <col min="16136" max="16136" width="25.75" style="3" customWidth="1"/>
    <col min="16137" max="16137" width="27.875" style="3" customWidth="1"/>
    <col min="16138" max="16384" width="9" style="3"/>
  </cols>
  <sheetData>
    <row r="1" spans="1:18" ht="18" customHeight="1" x14ac:dyDescent="0.35">
      <c r="C1" s="7"/>
      <c r="G1" s="8"/>
      <c r="I1" s="9"/>
      <c r="J1" s="9"/>
      <c r="L1" s="10"/>
      <c r="M1" s="11"/>
    </row>
    <row r="2" spans="1:18" ht="18" customHeight="1" x14ac:dyDescent="0.25">
      <c r="C2" s="7"/>
      <c r="L2" s="12"/>
      <c r="M2" s="13"/>
    </row>
    <row r="3" spans="1:18" ht="18" customHeight="1" x14ac:dyDescent="0.25">
      <c r="G3" s="14"/>
      <c r="H3" s="15"/>
      <c r="I3" s="14"/>
      <c r="J3" s="14"/>
      <c r="K3" s="16"/>
    </row>
    <row r="4" spans="1:18" ht="45" customHeight="1" x14ac:dyDescent="0.4">
      <c r="A4" s="223" t="s">
        <v>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4"/>
      <c r="R4" s="3" t="s">
        <v>1</v>
      </c>
    </row>
    <row r="5" spans="1:18" ht="36" customHeight="1" thickBot="1" x14ac:dyDescent="0.3">
      <c r="A5" s="225" t="s">
        <v>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8" s="26" customFormat="1" ht="45" customHeight="1" thickBot="1" x14ac:dyDescent="0.3">
      <c r="A6" s="17"/>
      <c r="B6" s="18" t="s">
        <v>3</v>
      </c>
      <c r="C6" s="19" t="s">
        <v>4</v>
      </c>
      <c r="D6" s="19" t="s">
        <v>5</v>
      </c>
      <c r="E6" s="19" t="s">
        <v>165</v>
      </c>
      <c r="F6" s="19" t="s">
        <v>6</v>
      </c>
      <c r="G6" s="19" t="s">
        <v>7</v>
      </c>
      <c r="H6" s="20" t="s">
        <v>8</v>
      </c>
      <c r="I6" s="21" t="s">
        <v>9</v>
      </c>
      <c r="J6" s="22" t="s">
        <v>10</v>
      </c>
      <c r="K6" s="23" t="s">
        <v>11</v>
      </c>
      <c r="L6" s="19" t="s">
        <v>12</v>
      </c>
      <c r="M6" s="24" t="s">
        <v>13</v>
      </c>
      <c r="N6" s="25" t="s">
        <v>14</v>
      </c>
    </row>
    <row r="7" spans="1:18" ht="45" customHeight="1" thickBot="1" x14ac:dyDescent="0.3">
      <c r="A7" s="27"/>
      <c r="B7" s="28"/>
      <c r="C7" s="29"/>
      <c r="D7" s="30" t="s">
        <v>15</v>
      </c>
      <c r="E7" s="178"/>
      <c r="F7" s="31"/>
      <c r="G7" s="32"/>
      <c r="H7" s="33"/>
      <c r="I7" s="31"/>
      <c r="J7" s="31"/>
      <c r="K7" s="34"/>
      <c r="L7" s="35"/>
      <c r="M7" s="35"/>
      <c r="N7" s="36"/>
    </row>
    <row r="8" spans="1:18" ht="45" customHeight="1" thickTop="1" x14ac:dyDescent="0.25">
      <c r="A8" s="37"/>
      <c r="B8" s="38"/>
      <c r="C8" s="39">
        <v>1405</v>
      </c>
      <c r="D8" s="40" t="s">
        <v>16</v>
      </c>
      <c r="E8" s="40" t="s">
        <v>166</v>
      </c>
      <c r="F8" s="41">
        <f>25000+10000</f>
        <v>35000</v>
      </c>
      <c r="G8" s="41">
        <f>2000+1500+2000+2000+500+500+1000+2000+3000+3000+3000+1000+2000</f>
        <v>23500</v>
      </c>
      <c r="H8" s="42">
        <v>2000</v>
      </c>
      <c r="I8" s="43"/>
      <c r="J8" s="43"/>
      <c r="K8" s="44">
        <v>2000</v>
      </c>
      <c r="L8" s="45" t="s">
        <v>17</v>
      </c>
      <c r="M8" s="46" t="s">
        <v>18</v>
      </c>
      <c r="N8" s="47" t="s">
        <v>19</v>
      </c>
    </row>
    <row r="9" spans="1:18" ht="45" customHeight="1" x14ac:dyDescent="0.25">
      <c r="A9" s="37"/>
      <c r="B9" s="38"/>
      <c r="C9" s="39">
        <v>1412</v>
      </c>
      <c r="D9" s="48" t="s">
        <v>20</v>
      </c>
      <c r="E9" s="40" t="s">
        <v>166</v>
      </c>
      <c r="F9" s="49">
        <f>10000+20000</f>
        <v>30000</v>
      </c>
      <c r="G9" s="49"/>
      <c r="H9" s="50">
        <v>500</v>
      </c>
      <c r="I9" s="51"/>
      <c r="J9" s="52"/>
      <c r="K9" s="53">
        <v>500</v>
      </c>
      <c r="L9" s="46" t="s">
        <v>21</v>
      </c>
      <c r="M9" s="54" t="s">
        <v>22</v>
      </c>
      <c r="N9" s="55" t="s">
        <v>23</v>
      </c>
    </row>
    <row r="10" spans="1:18" ht="45" customHeight="1" x14ac:dyDescent="0.25">
      <c r="A10" s="56"/>
      <c r="B10" s="57"/>
      <c r="C10" s="39">
        <v>1454</v>
      </c>
      <c r="D10" s="40" t="s">
        <v>24</v>
      </c>
      <c r="E10" s="40" t="s">
        <v>166</v>
      </c>
      <c r="F10" s="41">
        <v>50000</v>
      </c>
      <c r="G10" s="41">
        <f>500+1000+3500+7000</f>
        <v>12000</v>
      </c>
      <c r="H10" s="58">
        <v>7500</v>
      </c>
      <c r="I10" s="43"/>
      <c r="J10" s="43"/>
      <c r="K10" s="44">
        <v>7500</v>
      </c>
      <c r="L10" s="59" t="s">
        <v>25</v>
      </c>
      <c r="M10" s="46" t="s">
        <v>26</v>
      </c>
      <c r="N10" s="47" t="s">
        <v>27</v>
      </c>
    </row>
    <row r="11" spans="1:18" ht="45" customHeight="1" x14ac:dyDescent="0.25">
      <c r="A11" s="56"/>
      <c r="B11" s="57"/>
      <c r="C11" s="60">
        <v>1562</v>
      </c>
      <c r="D11" s="48" t="s">
        <v>28</v>
      </c>
      <c r="E11" s="40" t="s">
        <v>166</v>
      </c>
      <c r="F11" s="49">
        <v>40000</v>
      </c>
      <c r="G11" s="49">
        <f>8000</f>
        <v>8000</v>
      </c>
      <c r="H11" s="61">
        <v>3000</v>
      </c>
      <c r="I11" s="62"/>
      <c r="J11" s="62"/>
      <c r="K11" s="53">
        <v>3000</v>
      </c>
      <c r="L11" s="63" t="s">
        <v>29</v>
      </c>
      <c r="M11" s="64" t="s">
        <v>30</v>
      </c>
      <c r="N11" s="47" t="s">
        <v>31</v>
      </c>
    </row>
    <row r="12" spans="1:18" ht="45" customHeight="1" x14ac:dyDescent="0.25">
      <c r="A12" s="56"/>
      <c r="B12" s="57"/>
      <c r="C12" s="60">
        <v>1588</v>
      </c>
      <c r="D12" s="48" t="s">
        <v>32</v>
      </c>
      <c r="E12" s="40" t="s">
        <v>166</v>
      </c>
      <c r="F12" s="49">
        <v>16000</v>
      </c>
      <c r="G12" s="49"/>
      <c r="H12" s="61">
        <v>2000</v>
      </c>
      <c r="I12" s="62"/>
      <c r="J12" s="62"/>
      <c r="K12" s="53">
        <v>2000</v>
      </c>
      <c r="L12" s="65" t="s">
        <v>33</v>
      </c>
      <c r="M12" s="64" t="s">
        <v>30</v>
      </c>
      <c r="N12" s="55" t="s">
        <v>34</v>
      </c>
    </row>
    <row r="13" spans="1:18" ht="45" customHeight="1" x14ac:dyDescent="0.25">
      <c r="A13" s="56"/>
      <c r="B13" s="57"/>
      <c r="C13" s="60">
        <v>1589</v>
      </c>
      <c r="D13" s="48" t="s">
        <v>35</v>
      </c>
      <c r="E13" s="40" t="s">
        <v>166</v>
      </c>
      <c r="F13" s="49">
        <v>50000</v>
      </c>
      <c r="G13" s="49"/>
      <c r="H13" s="61">
        <v>5000</v>
      </c>
      <c r="I13" s="62"/>
      <c r="J13" s="62"/>
      <c r="K13" s="53">
        <v>5000</v>
      </c>
      <c r="L13" s="65" t="s">
        <v>33</v>
      </c>
      <c r="M13" s="64" t="s">
        <v>30</v>
      </c>
      <c r="N13" s="55" t="s">
        <v>36</v>
      </c>
    </row>
    <row r="14" spans="1:18" ht="45" customHeight="1" thickBot="1" x14ac:dyDescent="0.3">
      <c r="A14" s="68"/>
      <c r="B14" s="69">
        <f>SUM(B8:B13)</f>
        <v>0</v>
      </c>
      <c r="C14" s="70"/>
      <c r="D14" s="71" t="s">
        <v>37</v>
      </c>
      <c r="E14" s="71"/>
      <c r="F14" s="72"/>
      <c r="G14" s="72"/>
      <c r="H14" s="73">
        <f>SUM(H8:H13)</f>
        <v>20000</v>
      </c>
      <c r="I14" s="74">
        <f>SUM(I10:I13)</f>
        <v>0</v>
      </c>
      <c r="J14" s="75">
        <f>SUM(J10:J13)</f>
        <v>0</v>
      </c>
      <c r="K14" s="76">
        <f>SUM(K8:K13)</f>
        <v>20000</v>
      </c>
      <c r="L14" s="77"/>
      <c r="M14" s="78" t="s">
        <v>38</v>
      </c>
      <c r="N14" s="79"/>
    </row>
    <row r="15" spans="1:18" ht="45" customHeight="1" thickBot="1" x14ac:dyDescent="0.3">
      <c r="A15" s="80"/>
      <c r="B15" s="81"/>
      <c r="C15" s="82"/>
      <c r="D15" s="83" t="s">
        <v>39</v>
      </c>
      <c r="E15" s="83"/>
      <c r="F15" s="84"/>
      <c r="G15" s="85"/>
      <c r="H15" s="86"/>
      <c r="I15" s="84"/>
      <c r="J15" s="84"/>
      <c r="K15" s="87"/>
      <c r="L15" s="35"/>
      <c r="M15" s="88"/>
      <c r="N15" s="89"/>
    </row>
    <row r="16" spans="1:18" ht="45" customHeight="1" thickTop="1" x14ac:dyDescent="0.25">
      <c r="A16" s="90"/>
      <c r="B16" s="91"/>
      <c r="C16" s="39">
        <v>1365</v>
      </c>
      <c r="D16" s="92" t="s">
        <v>40</v>
      </c>
      <c r="E16" s="40" t="s">
        <v>166</v>
      </c>
      <c r="F16" s="49">
        <v>65000</v>
      </c>
      <c r="G16" s="49">
        <v>18900</v>
      </c>
      <c r="H16" s="50">
        <v>5000</v>
      </c>
      <c r="I16" s="62"/>
      <c r="J16" s="62"/>
      <c r="K16" s="53">
        <v>5000</v>
      </c>
      <c r="L16" s="46" t="s">
        <v>41</v>
      </c>
      <c r="M16" s="46" t="s">
        <v>42</v>
      </c>
      <c r="N16" s="93" t="s">
        <v>43</v>
      </c>
    </row>
    <row r="17" spans="1:15" ht="45" customHeight="1" x14ac:dyDescent="0.25">
      <c r="A17" s="90"/>
      <c r="B17" s="91"/>
      <c r="C17" s="39">
        <v>1511</v>
      </c>
      <c r="D17" s="48" t="s">
        <v>44</v>
      </c>
      <c r="E17" s="48" t="s">
        <v>166</v>
      </c>
      <c r="F17" s="49">
        <v>10000</v>
      </c>
      <c r="G17" s="49">
        <v>2000</v>
      </c>
      <c r="H17" s="50">
        <v>3000</v>
      </c>
      <c r="I17" s="51"/>
      <c r="J17" s="52"/>
      <c r="K17" s="53">
        <v>3000</v>
      </c>
      <c r="L17" s="221" t="s">
        <v>45</v>
      </c>
      <c r="M17" s="46" t="s">
        <v>22</v>
      </c>
      <c r="N17" s="47" t="s">
        <v>46</v>
      </c>
    </row>
    <row r="18" spans="1:15" ht="45" customHeight="1" x14ac:dyDescent="0.25">
      <c r="A18" s="56"/>
      <c r="B18" s="57"/>
      <c r="C18" s="39">
        <v>1504</v>
      </c>
      <c r="D18" s="48" t="s">
        <v>47</v>
      </c>
      <c r="E18" s="40" t="s">
        <v>166</v>
      </c>
      <c r="F18" s="49">
        <v>25000</v>
      </c>
      <c r="G18" s="49">
        <f>3000+2000+3000</f>
        <v>8000</v>
      </c>
      <c r="H18" s="66">
        <v>2500</v>
      </c>
      <c r="I18" s="62"/>
      <c r="J18" s="62"/>
      <c r="K18" s="53">
        <v>2500</v>
      </c>
      <c r="L18" s="45" t="s">
        <v>48</v>
      </c>
      <c r="M18" s="46" t="s">
        <v>49</v>
      </c>
      <c r="N18" s="47" t="s">
        <v>50</v>
      </c>
    </row>
    <row r="19" spans="1:15" ht="45" customHeight="1" x14ac:dyDescent="0.25">
      <c r="A19" s="56"/>
      <c r="B19" s="57"/>
      <c r="C19" s="39">
        <v>1509</v>
      </c>
      <c r="D19" s="48" t="s">
        <v>51</v>
      </c>
      <c r="E19" s="40" t="s">
        <v>166</v>
      </c>
      <c r="F19" s="49">
        <v>10000</v>
      </c>
      <c r="G19" s="49">
        <f>2000+500+1000+2000+1000+2000</f>
        <v>8500</v>
      </c>
      <c r="H19" s="66">
        <v>1000</v>
      </c>
      <c r="I19" s="62"/>
      <c r="J19" s="62"/>
      <c r="K19" s="53">
        <v>1000</v>
      </c>
      <c r="L19" s="59" t="s">
        <v>45</v>
      </c>
      <c r="M19" s="46" t="s">
        <v>22</v>
      </c>
      <c r="N19" s="47" t="s">
        <v>52</v>
      </c>
    </row>
    <row r="20" spans="1:15" ht="45" customHeight="1" x14ac:dyDescent="0.25">
      <c r="A20" s="56"/>
      <c r="B20" s="57"/>
      <c r="C20" s="39">
        <v>1512</v>
      </c>
      <c r="D20" s="48" t="s">
        <v>53</v>
      </c>
      <c r="E20" s="40" t="s">
        <v>166</v>
      </c>
      <c r="F20" s="49">
        <v>6000</v>
      </c>
      <c r="G20" s="49">
        <f>500+500</f>
        <v>1000</v>
      </c>
      <c r="H20" s="66">
        <v>500</v>
      </c>
      <c r="I20" s="62"/>
      <c r="J20" s="62"/>
      <c r="K20" s="53">
        <v>500</v>
      </c>
      <c r="L20" s="59" t="s">
        <v>45</v>
      </c>
      <c r="M20" s="46" t="s">
        <v>22</v>
      </c>
      <c r="N20" s="47" t="s">
        <v>54</v>
      </c>
    </row>
    <row r="21" spans="1:15" ht="45" customHeight="1" x14ac:dyDescent="0.25">
      <c r="A21" s="56"/>
      <c r="B21" s="57"/>
      <c r="C21" s="39">
        <v>1540</v>
      </c>
      <c r="D21" s="48" t="s">
        <v>55</v>
      </c>
      <c r="E21" s="40" t="s">
        <v>166</v>
      </c>
      <c r="F21" s="49">
        <v>2000</v>
      </c>
      <c r="G21" s="41"/>
      <c r="H21" s="94">
        <v>500</v>
      </c>
      <c r="I21" s="95"/>
      <c r="J21" s="95"/>
      <c r="K21" s="44">
        <v>500</v>
      </c>
      <c r="L21" s="59" t="s">
        <v>56</v>
      </c>
      <c r="M21" s="46" t="s">
        <v>30</v>
      </c>
      <c r="N21" s="96" t="s">
        <v>57</v>
      </c>
    </row>
    <row r="22" spans="1:15" ht="45" customHeight="1" x14ac:dyDescent="0.25">
      <c r="A22" s="56"/>
      <c r="B22" s="57"/>
      <c r="C22" s="39">
        <v>1587</v>
      </c>
      <c r="D22" s="40" t="s">
        <v>58</v>
      </c>
      <c r="E22" s="40" t="s">
        <v>166</v>
      </c>
      <c r="F22" s="41">
        <v>30000</v>
      </c>
      <c r="G22" s="41">
        <v>1000</v>
      </c>
      <c r="H22" s="58">
        <v>3000</v>
      </c>
      <c r="I22" s="43"/>
      <c r="J22" s="43"/>
      <c r="K22" s="44">
        <v>3000</v>
      </c>
      <c r="L22" s="65" t="s">
        <v>33</v>
      </c>
      <c r="M22" s="64" t="s">
        <v>30</v>
      </c>
      <c r="N22" s="47" t="s">
        <v>59</v>
      </c>
    </row>
    <row r="23" spans="1:15" ht="45" customHeight="1" x14ac:dyDescent="0.25">
      <c r="A23" s="56"/>
      <c r="B23" s="57"/>
      <c r="C23" s="39">
        <v>1590</v>
      </c>
      <c r="D23" s="40" t="s">
        <v>60</v>
      </c>
      <c r="E23" s="40" t="s">
        <v>167</v>
      </c>
      <c r="F23" s="41">
        <v>15000</v>
      </c>
      <c r="G23" s="41"/>
      <c r="H23" s="58">
        <v>2000</v>
      </c>
      <c r="I23" s="43"/>
      <c r="J23" s="43"/>
      <c r="K23" s="44">
        <v>2000</v>
      </c>
      <c r="L23" s="97"/>
      <c r="M23" s="64" t="s">
        <v>30</v>
      </c>
      <c r="N23" s="47" t="s">
        <v>61</v>
      </c>
    </row>
    <row r="24" spans="1:15" ht="45" customHeight="1" x14ac:dyDescent="0.25">
      <c r="A24" s="56"/>
      <c r="B24" s="57"/>
      <c r="C24" s="39">
        <v>1591</v>
      </c>
      <c r="D24" s="40" t="s">
        <v>62</v>
      </c>
      <c r="E24" s="40" t="s">
        <v>167</v>
      </c>
      <c r="F24" s="41">
        <v>4000</v>
      </c>
      <c r="G24" s="41"/>
      <c r="H24" s="58">
        <v>1500</v>
      </c>
      <c r="I24" s="43"/>
      <c r="J24" s="43"/>
      <c r="K24" s="44">
        <v>1500</v>
      </c>
      <c r="L24" s="97"/>
      <c r="M24" s="64" t="s">
        <v>30</v>
      </c>
      <c r="N24" s="47" t="s">
        <v>63</v>
      </c>
    </row>
    <row r="25" spans="1:15" ht="45" customHeight="1" thickBot="1" x14ac:dyDescent="0.3">
      <c r="A25" s="68"/>
      <c r="B25" s="69">
        <f>SUM(B18:B24)</f>
        <v>0</v>
      </c>
      <c r="C25" s="70"/>
      <c r="D25" s="71" t="s">
        <v>64</v>
      </c>
      <c r="E25" s="71"/>
      <c r="F25" s="72"/>
      <c r="G25" s="72"/>
      <c r="H25" s="73">
        <f>SUM(H16:H24)</f>
        <v>19000</v>
      </c>
      <c r="I25" s="74">
        <f>SUM(I18:I24)</f>
        <v>0</v>
      </c>
      <c r="J25" s="75">
        <f>SUM(J18:J24)</f>
        <v>0</v>
      </c>
      <c r="K25" s="76">
        <f>SUM(K16:K24)</f>
        <v>19000</v>
      </c>
      <c r="L25" s="77"/>
      <c r="M25" s="78" t="s">
        <v>65</v>
      </c>
      <c r="N25" s="79"/>
    </row>
    <row r="26" spans="1:15" ht="45" customHeight="1" thickBot="1" x14ac:dyDescent="0.3">
      <c r="A26" s="27"/>
      <c r="B26" s="28"/>
      <c r="C26" s="29"/>
      <c r="D26" s="30" t="s">
        <v>66</v>
      </c>
      <c r="E26" s="98"/>
      <c r="F26" s="31"/>
      <c r="G26" s="32"/>
      <c r="H26" s="33"/>
      <c r="I26" s="31"/>
      <c r="J26" s="31"/>
      <c r="K26" s="34"/>
      <c r="L26" s="35"/>
      <c r="M26" s="35"/>
      <c r="N26" s="36"/>
    </row>
    <row r="27" spans="1:15" ht="65.099999999999994" customHeight="1" thickTop="1" x14ac:dyDescent="0.25">
      <c r="A27" s="99"/>
      <c r="B27" s="100"/>
      <c r="C27" s="101">
        <v>1494</v>
      </c>
      <c r="D27" s="102" t="s">
        <v>67</v>
      </c>
      <c r="E27" s="40" t="s">
        <v>166</v>
      </c>
      <c r="F27" s="103">
        <v>12000</v>
      </c>
      <c r="G27" s="103">
        <f>2300+4000+500+2000</f>
        <v>8800</v>
      </c>
      <c r="H27" s="104">
        <v>1000</v>
      </c>
      <c r="I27" s="105"/>
      <c r="J27" s="106"/>
      <c r="K27" s="107">
        <v>1000</v>
      </c>
      <c r="L27" s="108" t="s">
        <v>68</v>
      </c>
      <c r="M27" s="109" t="s">
        <v>69</v>
      </c>
      <c r="N27" s="110" t="s">
        <v>70</v>
      </c>
      <c r="O27" s="111"/>
    </row>
    <row r="28" spans="1:15" ht="45" customHeight="1" x14ac:dyDescent="0.25">
      <c r="A28" s="112"/>
      <c r="B28" s="113"/>
      <c r="C28" s="114">
        <v>1542</v>
      </c>
      <c r="D28" s="40" t="s">
        <v>71</v>
      </c>
      <c r="E28" s="40" t="s">
        <v>166</v>
      </c>
      <c r="F28" s="41">
        <v>10000</v>
      </c>
      <c r="G28" s="41">
        <f>1000+2500</f>
        <v>3500</v>
      </c>
      <c r="H28" s="58">
        <v>1000</v>
      </c>
      <c r="I28" s="43"/>
      <c r="J28" s="115"/>
      <c r="K28" s="44">
        <v>1000</v>
      </c>
      <c r="L28" s="116" t="s">
        <v>56</v>
      </c>
      <c r="M28" s="63" t="s">
        <v>22</v>
      </c>
      <c r="N28" s="47" t="s">
        <v>72</v>
      </c>
      <c r="O28" s="117"/>
    </row>
    <row r="29" spans="1:15" ht="45" customHeight="1" x14ac:dyDescent="0.25">
      <c r="A29" s="112"/>
      <c r="B29" s="113"/>
      <c r="C29" s="114">
        <v>1583</v>
      </c>
      <c r="D29" s="40" t="s">
        <v>73</v>
      </c>
      <c r="E29" s="40" t="s">
        <v>166</v>
      </c>
      <c r="F29" s="41">
        <v>1000</v>
      </c>
      <c r="G29" s="41">
        <f>400</f>
        <v>400</v>
      </c>
      <c r="H29" s="58">
        <v>500</v>
      </c>
      <c r="I29" s="43"/>
      <c r="J29" s="115"/>
      <c r="K29" s="44">
        <v>500</v>
      </c>
      <c r="L29" s="116" t="s">
        <v>74</v>
      </c>
      <c r="M29" s="63" t="s">
        <v>30</v>
      </c>
      <c r="N29" s="47" t="s">
        <v>75</v>
      </c>
      <c r="O29" s="111"/>
    </row>
    <row r="30" spans="1:15" ht="45" customHeight="1" x14ac:dyDescent="0.25">
      <c r="A30" s="112"/>
      <c r="B30" s="113"/>
      <c r="C30" s="114">
        <v>1592</v>
      </c>
      <c r="D30" s="40" t="s">
        <v>76</v>
      </c>
      <c r="E30" s="40" t="s">
        <v>167</v>
      </c>
      <c r="F30" s="41">
        <v>8000</v>
      </c>
      <c r="G30" s="41"/>
      <c r="H30" s="58">
        <v>1000</v>
      </c>
      <c r="I30" s="43"/>
      <c r="J30" s="115"/>
      <c r="K30" s="44">
        <v>1000</v>
      </c>
      <c r="L30" s="118"/>
      <c r="M30" s="63" t="s">
        <v>30</v>
      </c>
      <c r="N30" s="47" t="s">
        <v>168</v>
      </c>
      <c r="O30" s="111"/>
    </row>
    <row r="31" spans="1:15" ht="45" customHeight="1" thickBot="1" x14ac:dyDescent="0.3">
      <c r="A31" s="68"/>
      <c r="B31" s="69">
        <f>SUM(B27:B30)</f>
        <v>0</v>
      </c>
      <c r="C31" s="70"/>
      <c r="D31" s="71" t="s">
        <v>77</v>
      </c>
      <c r="E31" s="71"/>
      <c r="F31" s="72"/>
      <c r="G31" s="72"/>
      <c r="H31" s="73">
        <f>SUM(H27:H30)</f>
        <v>3500</v>
      </c>
      <c r="I31" s="75">
        <f>SUM(I27:I30)</f>
        <v>0</v>
      </c>
      <c r="J31" s="75">
        <f>SUM(J27:J30)</f>
        <v>0</v>
      </c>
      <c r="K31" s="75">
        <f>SUM(K27:K30)</f>
        <v>3500</v>
      </c>
      <c r="L31" s="77"/>
      <c r="M31" s="78" t="s">
        <v>78</v>
      </c>
      <c r="N31" s="79"/>
    </row>
    <row r="32" spans="1:15" ht="45" customHeight="1" thickBot="1" x14ac:dyDescent="0.3">
      <c r="A32" s="80"/>
      <c r="B32" s="81"/>
      <c r="C32" s="82"/>
      <c r="D32" s="83" t="s">
        <v>79</v>
      </c>
      <c r="E32" s="83"/>
      <c r="F32" s="84"/>
      <c r="G32" s="85"/>
      <c r="H32" s="86"/>
      <c r="I32" s="84"/>
      <c r="J32" s="84"/>
      <c r="K32" s="87"/>
      <c r="L32" s="35"/>
      <c r="M32" s="88"/>
      <c r="N32" s="89"/>
    </row>
    <row r="33" spans="1:17" ht="45" customHeight="1" thickTop="1" x14ac:dyDescent="0.25">
      <c r="A33" s="120"/>
      <c r="B33" s="121"/>
      <c r="C33" s="60">
        <v>1516</v>
      </c>
      <c r="D33" s="48" t="s">
        <v>80</v>
      </c>
      <c r="E33" s="40" t="s">
        <v>166</v>
      </c>
      <c r="F33" s="49">
        <v>10000</v>
      </c>
      <c r="G33" s="49">
        <f>1500+1250+1000+1500+500</f>
        <v>5750</v>
      </c>
      <c r="H33" s="66">
        <v>700</v>
      </c>
      <c r="I33" s="62"/>
      <c r="J33" s="62"/>
      <c r="K33" s="53">
        <v>700</v>
      </c>
      <c r="L33" s="59" t="s">
        <v>45</v>
      </c>
      <c r="M33" s="122" t="s">
        <v>81</v>
      </c>
      <c r="N33" s="47" t="s">
        <v>82</v>
      </c>
    </row>
    <row r="34" spans="1:17" ht="45" customHeight="1" x14ac:dyDescent="0.25">
      <c r="A34" s="120"/>
      <c r="B34" s="121"/>
      <c r="C34" s="60">
        <v>1545</v>
      </c>
      <c r="D34" s="48" t="s">
        <v>83</v>
      </c>
      <c r="E34" s="40" t="s">
        <v>166</v>
      </c>
      <c r="F34" s="49">
        <v>15000</v>
      </c>
      <c r="G34" s="49">
        <f>4000+500</f>
        <v>4500</v>
      </c>
      <c r="H34" s="66">
        <v>1000</v>
      </c>
      <c r="I34" s="62"/>
      <c r="J34" s="62"/>
      <c r="K34" s="53">
        <v>1000</v>
      </c>
      <c r="L34" s="59" t="s">
        <v>56</v>
      </c>
      <c r="M34" s="122" t="s">
        <v>81</v>
      </c>
      <c r="N34" s="47" t="s">
        <v>84</v>
      </c>
    </row>
    <row r="35" spans="1:17" ht="45" customHeight="1" x14ac:dyDescent="0.25">
      <c r="A35" s="120"/>
      <c r="B35" s="121"/>
      <c r="C35" s="60">
        <v>1555</v>
      </c>
      <c r="D35" s="40" t="s">
        <v>85</v>
      </c>
      <c r="E35" s="40" t="s">
        <v>166</v>
      </c>
      <c r="F35" s="41">
        <v>5000</v>
      </c>
      <c r="G35" s="41">
        <f>1000</f>
        <v>1000</v>
      </c>
      <c r="H35" s="123">
        <v>500</v>
      </c>
      <c r="I35" s="95"/>
      <c r="J35" s="95"/>
      <c r="K35" s="44">
        <v>500</v>
      </c>
      <c r="L35" s="59" t="s">
        <v>56</v>
      </c>
      <c r="M35" s="122" t="s">
        <v>81</v>
      </c>
      <c r="N35" s="67" t="s">
        <v>86</v>
      </c>
    </row>
    <row r="36" spans="1:17" ht="45" customHeight="1" x14ac:dyDescent="0.25">
      <c r="A36" s="120"/>
      <c r="B36" s="120"/>
      <c r="C36" s="60">
        <v>1560</v>
      </c>
      <c r="D36" s="40" t="s">
        <v>87</v>
      </c>
      <c r="E36" s="40" t="s">
        <v>166</v>
      </c>
      <c r="F36" s="41">
        <v>30000</v>
      </c>
      <c r="G36" s="41">
        <f>14000+5000+1500</f>
        <v>20500</v>
      </c>
      <c r="H36" s="94">
        <v>2000</v>
      </c>
      <c r="I36" s="95"/>
      <c r="J36" s="95"/>
      <c r="K36" s="44">
        <v>2000</v>
      </c>
      <c r="L36" s="45" t="s">
        <v>88</v>
      </c>
      <c r="M36" s="64" t="s">
        <v>89</v>
      </c>
      <c r="N36" s="55" t="s">
        <v>90</v>
      </c>
    </row>
    <row r="37" spans="1:17" ht="45" customHeight="1" x14ac:dyDescent="0.25">
      <c r="A37" s="124"/>
      <c r="B37" s="125"/>
      <c r="C37" s="60">
        <v>1563</v>
      </c>
      <c r="D37" s="40" t="s">
        <v>91</v>
      </c>
      <c r="E37" s="40" t="s">
        <v>166</v>
      </c>
      <c r="F37" s="41">
        <v>20000</v>
      </c>
      <c r="G37" s="41">
        <f>1000+2000+1000</f>
        <v>4000</v>
      </c>
      <c r="H37" s="94">
        <v>1000</v>
      </c>
      <c r="I37" s="95"/>
      <c r="J37" s="95"/>
      <c r="K37" s="44">
        <v>1000</v>
      </c>
      <c r="L37" s="45" t="s">
        <v>29</v>
      </c>
      <c r="M37" s="122" t="s">
        <v>22</v>
      </c>
      <c r="N37" s="55" t="s">
        <v>92</v>
      </c>
    </row>
    <row r="38" spans="1:17" ht="45" customHeight="1" x14ac:dyDescent="0.25">
      <c r="A38" s="126"/>
      <c r="B38" s="127"/>
      <c r="C38" s="60">
        <v>1564</v>
      </c>
      <c r="D38" s="40" t="s">
        <v>93</v>
      </c>
      <c r="E38" s="40" t="s">
        <v>166</v>
      </c>
      <c r="F38" s="41">
        <v>20000</v>
      </c>
      <c r="G38" s="41">
        <f>500+1700</f>
        <v>2200</v>
      </c>
      <c r="H38" s="94">
        <v>1500</v>
      </c>
      <c r="I38" s="95"/>
      <c r="J38" s="95"/>
      <c r="K38" s="44">
        <v>1500</v>
      </c>
      <c r="L38" s="45" t="s">
        <v>29</v>
      </c>
      <c r="M38" s="122" t="s">
        <v>22</v>
      </c>
      <c r="N38" s="55" t="s">
        <v>94</v>
      </c>
    </row>
    <row r="39" spans="1:17" ht="45" customHeight="1" x14ac:dyDescent="0.25">
      <c r="A39" s="124"/>
      <c r="B39" s="125"/>
      <c r="C39" s="60">
        <v>1581</v>
      </c>
      <c r="D39" s="40" t="s">
        <v>95</v>
      </c>
      <c r="E39" s="40" t="s">
        <v>169</v>
      </c>
      <c r="F39" s="41">
        <f>7000+1000</f>
        <v>8000</v>
      </c>
      <c r="G39" s="41">
        <v>5000</v>
      </c>
      <c r="H39" s="94">
        <v>3000</v>
      </c>
      <c r="I39" s="95"/>
      <c r="J39" s="95"/>
      <c r="K39" s="44">
        <v>3000</v>
      </c>
      <c r="L39" s="116" t="s">
        <v>74</v>
      </c>
      <c r="M39" s="122" t="s">
        <v>30</v>
      </c>
      <c r="N39" s="55" t="s">
        <v>96</v>
      </c>
    </row>
    <row r="40" spans="1:17" ht="45" customHeight="1" x14ac:dyDescent="0.25">
      <c r="A40" s="124"/>
      <c r="B40" s="125"/>
      <c r="C40" s="39">
        <v>1584</v>
      </c>
      <c r="D40" s="40" t="s">
        <v>97</v>
      </c>
      <c r="E40" s="40" t="s">
        <v>166</v>
      </c>
      <c r="F40" s="41">
        <v>5000</v>
      </c>
      <c r="G40" s="49"/>
      <c r="H40" s="94">
        <v>5000</v>
      </c>
      <c r="I40" s="51"/>
      <c r="J40" s="52"/>
      <c r="K40" s="53">
        <v>5000</v>
      </c>
      <c r="L40" s="45" t="s">
        <v>74</v>
      </c>
      <c r="M40" s="65" t="s">
        <v>30</v>
      </c>
      <c r="N40" s="128" t="s">
        <v>98</v>
      </c>
    </row>
    <row r="41" spans="1:17" ht="45" customHeight="1" x14ac:dyDescent="0.25">
      <c r="A41" s="68"/>
      <c r="B41" s="69">
        <f>SUM(B33:B40)</f>
        <v>0</v>
      </c>
      <c r="C41" s="70"/>
      <c r="D41" s="71" t="s">
        <v>99</v>
      </c>
      <c r="E41" s="71"/>
      <c r="F41" s="72"/>
      <c r="G41" s="72"/>
      <c r="H41" s="73">
        <f>SUM(H33:H40)</f>
        <v>14700</v>
      </c>
      <c r="I41" s="74">
        <f>SUM(I33:J40)</f>
        <v>0</v>
      </c>
      <c r="J41" s="75">
        <f>SUM(J33:J33)</f>
        <v>0</v>
      </c>
      <c r="K41" s="76">
        <f>SUM(K33:K40)</f>
        <v>14700</v>
      </c>
      <c r="L41" s="77"/>
      <c r="M41" s="78" t="s">
        <v>100</v>
      </c>
      <c r="N41" s="79"/>
    </row>
    <row r="42" spans="1:17" ht="45" customHeight="1" thickBot="1" x14ac:dyDescent="0.3">
      <c r="A42" s="80"/>
      <c r="B42" s="81"/>
      <c r="C42" s="82"/>
      <c r="D42" s="83" t="s">
        <v>101</v>
      </c>
      <c r="E42" s="83"/>
      <c r="F42" s="84"/>
      <c r="G42" s="85"/>
      <c r="H42" s="86"/>
      <c r="I42" s="84"/>
      <c r="J42" s="84"/>
      <c r="K42" s="87"/>
      <c r="L42" s="88"/>
      <c r="M42" s="88"/>
      <c r="N42" s="129"/>
    </row>
    <row r="43" spans="1:17" ht="45" customHeight="1" thickTop="1" thickBot="1" x14ac:dyDescent="0.3">
      <c r="A43" s="90"/>
      <c r="B43" s="121"/>
      <c r="C43" s="39">
        <v>1477</v>
      </c>
      <c r="D43" s="48" t="s">
        <v>102</v>
      </c>
      <c r="E43" s="40" t="s">
        <v>166</v>
      </c>
      <c r="F43" s="49">
        <f>2000+6000</f>
        <v>8000</v>
      </c>
      <c r="G43" s="49">
        <v>1100</v>
      </c>
      <c r="H43" s="94">
        <v>5000</v>
      </c>
      <c r="I43" s="51"/>
      <c r="J43" s="52"/>
      <c r="K43" s="53">
        <v>5000</v>
      </c>
      <c r="L43" s="130" t="s">
        <v>103</v>
      </c>
      <c r="M43" s="65" t="s">
        <v>22</v>
      </c>
      <c r="N43" s="93" t="s">
        <v>170</v>
      </c>
    </row>
    <row r="44" spans="1:17" ht="60" customHeight="1" thickTop="1" x14ac:dyDescent="0.25">
      <c r="A44" s="131"/>
      <c r="B44" s="132"/>
      <c r="C44" s="39">
        <v>1488</v>
      </c>
      <c r="D44" s="48" t="s">
        <v>104</v>
      </c>
      <c r="E44" s="48" t="s">
        <v>166</v>
      </c>
      <c r="F44" s="49">
        <f>23000+7000</f>
        <v>30000</v>
      </c>
      <c r="G44" s="49">
        <f>2000+500+12739</f>
        <v>15239</v>
      </c>
      <c r="H44" s="66">
        <v>14700</v>
      </c>
      <c r="I44" s="62"/>
      <c r="J44" s="62"/>
      <c r="K44" s="53">
        <v>14700</v>
      </c>
      <c r="L44" s="46" t="s">
        <v>105</v>
      </c>
      <c r="M44" s="64" t="s">
        <v>106</v>
      </c>
      <c r="N44" s="93" t="s">
        <v>107</v>
      </c>
      <c r="Q44" s="3">
        <f>30000-15239</f>
        <v>14761</v>
      </c>
    </row>
    <row r="45" spans="1:17" ht="60" customHeight="1" x14ac:dyDescent="0.25">
      <c r="A45" s="120"/>
      <c r="B45" s="121"/>
      <c r="C45" s="39">
        <v>1526</v>
      </c>
      <c r="D45" s="40" t="s">
        <v>108</v>
      </c>
      <c r="E45" s="40" t="s">
        <v>166</v>
      </c>
      <c r="F45" s="41">
        <f>2500+7500+5000</f>
        <v>15000</v>
      </c>
      <c r="G45" s="41">
        <v>6103</v>
      </c>
      <c r="H45" s="94">
        <v>2000</v>
      </c>
      <c r="I45" s="51">
        <v>1000</v>
      </c>
      <c r="J45" s="51"/>
      <c r="K45" s="53">
        <v>1000</v>
      </c>
      <c r="L45" s="45" t="s">
        <v>109</v>
      </c>
      <c r="M45" s="65" t="s">
        <v>110</v>
      </c>
      <c r="N45" s="47" t="s">
        <v>111</v>
      </c>
    </row>
    <row r="46" spans="1:17" ht="45" customHeight="1" x14ac:dyDescent="0.25">
      <c r="A46" s="133"/>
      <c r="B46" s="134"/>
      <c r="C46" s="39">
        <v>1552</v>
      </c>
      <c r="D46" s="48" t="s">
        <v>112</v>
      </c>
      <c r="E46" s="40" t="s">
        <v>166</v>
      </c>
      <c r="F46" s="49">
        <v>5000</v>
      </c>
      <c r="G46" s="49">
        <v>1000</v>
      </c>
      <c r="H46" s="119">
        <v>4000</v>
      </c>
      <c r="I46" s="62"/>
      <c r="J46" s="62"/>
      <c r="K46" s="53">
        <v>4000</v>
      </c>
      <c r="L46" s="116" t="s">
        <v>56</v>
      </c>
      <c r="M46" s="65" t="s">
        <v>30</v>
      </c>
      <c r="N46" s="47" t="s">
        <v>113</v>
      </c>
    </row>
    <row r="47" spans="1:17" ht="45" customHeight="1" x14ac:dyDescent="0.25">
      <c r="A47" s="120"/>
      <c r="B47" s="121"/>
      <c r="C47" s="39">
        <v>1570</v>
      </c>
      <c r="D47" s="40" t="s">
        <v>114</v>
      </c>
      <c r="E47" s="40" t="s">
        <v>166</v>
      </c>
      <c r="F47" s="41">
        <v>20000</v>
      </c>
      <c r="G47" s="41">
        <f>3250</f>
        <v>3250</v>
      </c>
      <c r="H47" s="94">
        <v>1500</v>
      </c>
      <c r="I47" s="95"/>
      <c r="J47" s="95"/>
      <c r="K47" s="44">
        <v>1500</v>
      </c>
      <c r="L47" s="116" t="s">
        <v>29</v>
      </c>
      <c r="M47" s="135" t="s">
        <v>115</v>
      </c>
      <c r="N47" s="47" t="s">
        <v>116</v>
      </c>
    </row>
    <row r="48" spans="1:17" ht="45" customHeight="1" x14ac:dyDescent="0.25">
      <c r="A48" s="120"/>
      <c r="B48" s="121"/>
      <c r="C48" s="39">
        <v>1571</v>
      </c>
      <c r="D48" s="40" t="s">
        <v>117</v>
      </c>
      <c r="E48" s="40" t="s">
        <v>166</v>
      </c>
      <c r="F48" s="41">
        <v>12000</v>
      </c>
      <c r="G48" s="41">
        <v>3491</v>
      </c>
      <c r="H48" s="94">
        <v>1500</v>
      </c>
      <c r="I48" s="95"/>
      <c r="J48" s="95"/>
      <c r="K48" s="44">
        <v>1500</v>
      </c>
      <c r="L48" s="116" t="s">
        <v>29</v>
      </c>
      <c r="M48" s="65" t="s">
        <v>118</v>
      </c>
      <c r="N48" s="47" t="s">
        <v>119</v>
      </c>
    </row>
    <row r="49" spans="1:14" ht="45" customHeight="1" x14ac:dyDescent="0.25">
      <c r="A49" s="120"/>
      <c r="B49" s="38"/>
      <c r="C49" s="39">
        <v>1573</v>
      </c>
      <c r="D49" s="48" t="s">
        <v>120</v>
      </c>
      <c r="E49" s="40" t="s">
        <v>166</v>
      </c>
      <c r="F49" s="49">
        <v>50000</v>
      </c>
      <c r="G49" s="49">
        <f>10070+10100+1000+1005</f>
        <v>22175</v>
      </c>
      <c r="H49" s="66">
        <v>8000</v>
      </c>
      <c r="I49" s="62"/>
      <c r="J49" s="62"/>
      <c r="K49" s="53">
        <v>8000</v>
      </c>
      <c r="L49" s="64" t="s">
        <v>121</v>
      </c>
      <c r="M49" s="65" t="s">
        <v>122</v>
      </c>
      <c r="N49" s="47" t="s">
        <v>123</v>
      </c>
    </row>
    <row r="50" spans="1:14" ht="45" customHeight="1" x14ac:dyDescent="0.25">
      <c r="A50" s="136"/>
      <c r="B50" s="121"/>
      <c r="C50" s="60">
        <v>1593</v>
      </c>
      <c r="D50" s="40" t="s">
        <v>124</v>
      </c>
      <c r="E50" s="40" t="s">
        <v>167</v>
      </c>
      <c r="F50" s="49">
        <v>5000</v>
      </c>
      <c r="G50" s="49"/>
      <c r="H50" s="94">
        <v>2000</v>
      </c>
      <c r="I50" s="62"/>
      <c r="J50" s="62"/>
      <c r="K50" s="53">
        <v>2000</v>
      </c>
      <c r="L50" s="116"/>
      <c r="M50" s="122" t="s">
        <v>30</v>
      </c>
      <c r="N50" s="67" t="s">
        <v>125</v>
      </c>
    </row>
    <row r="51" spans="1:14" ht="45" customHeight="1" x14ac:dyDescent="0.25">
      <c r="A51" s="136"/>
      <c r="B51" s="121"/>
      <c r="C51" s="60">
        <v>1594</v>
      </c>
      <c r="D51" s="40" t="s">
        <v>126</v>
      </c>
      <c r="E51" s="40" t="s">
        <v>167</v>
      </c>
      <c r="F51" s="49">
        <v>30000</v>
      </c>
      <c r="G51" s="49"/>
      <c r="H51" s="94">
        <v>20000</v>
      </c>
      <c r="I51" s="62"/>
      <c r="J51" s="62"/>
      <c r="K51" s="53">
        <v>20000</v>
      </c>
      <c r="L51" s="116"/>
      <c r="M51" s="122" t="s">
        <v>30</v>
      </c>
      <c r="N51" s="55" t="s">
        <v>127</v>
      </c>
    </row>
    <row r="52" spans="1:14" ht="45" customHeight="1" x14ac:dyDescent="0.25">
      <c r="A52" s="136"/>
      <c r="B52" s="121"/>
      <c r="C52" s="60">
        <v>1595</v>
      </c>
      <c r="D52" s="40" t="s">
        <v>128</v>
      </c>
      <c r="E52" s="40" t="s">
        <v>167</v>
      </c>
      <c r="F52" s="49">
        <v>5000</v>
      </c>
      <c r="G52" s="49"/>
      <c r="H52" s="94">
        <v>4000</v>
      </c>
      <c r="I52" s="62"/>
      <c r="J52" s="62"/>
      <c r="K52" s="53">
        <v>4000</v>
      </c>
      <c r="L52" s="116"/>
      <c r="M52" s="122" t="s">
        <v>30</v>
      </c>
      <c r="N52" s="55" t="s">
        <v>129</v>
      </c>
    </row>
    <row r="53" spans="1:14" ht="45" customHeight="1" x14ac:dyDescent="0.25">
      <c r="A53" s="120"/>
      <c r="B53" s="121"/>
      <c r="C53" s="60">
        <v>1596</v>
      </c>
      <c r="D53" s="48" t="s">
        <v>130</v>
      </c>
      <c r="E53" s="48" t="s">
        <v>167</v>
      </c>
      <c r="F53" s="49">
        <v>1000</v>
      </c>
      <c r="G53" s="49"/>
      <c r="H53" s="94">
        <v>500</v>
      </c>
      <c r="I53" s="62"/>
      <c r="J53" s="62"/>
      <c r="K53" s="53">
        <v>500</v>
      </c>
      <c r="L53" s="116"/>
      <c r="M53" s="122" t="s">
        <v>30</v>
      </c>
      <c r="N53" s="67" t="s">
        <v>131</v>
      </c>
    </row>
    <row r="54" spans="1:14" ht="45" customHeight="1" thickBot="1" x14ac:dyDescent="0.3">
      <c r="A54" s="68"/>
      <c r="B54" s="69">
        <f>SUM(B44:B53)</f>
        <v>0</v>
      </c>
      <c r="C54" s="70"/>
      <c r="D54" s="71" t="s">
        <v>132</v>
      </c>
      <c r="E54" s="71"/>
      <c r="F54" s="72"/>
      <c r="G54" s="72"/>
      <c r="H54" s="73">
        <f>SUM(H43:H53)</f>
        <v>63200</v>
      </c>
      <c r="I54" s="74">
        <f>SUM(I44:I53)</f>
        <v>1000</v>
      </c>
      <c r="J54" s="75">
        <f ca="1">SUM(J45:J56)</f>
        <v>0</v>
      </c>
      <c r="K54" s="76">
        <f>SUM(K43:K53)</f>
        <v>62200</v>
      </c>
      <c r="L54" s="77"/>
      <c r="M54" s="78" t="s">
        <v>133</v>
      </c>
      <c r="N54" s="79"/>
    </row>
    <row r="55" spans="1:14" ht="45" customHeight="1" thickBot="1" x14ac:dyDescent="0.3">
      <c r="A55" s="27"/>
      <c r="B55" s="28"/>
      <c r="C55" s="29"/>
      <c r="D55" s="30" t="s">
        <v>134</v>
      </c>
      <c r="E55" s="98"/>
      <c r="F55" s="31"/>
      <c r="G55" s="32"/>
      <c r="H55" s="33"/>
      <c r="I55" s="31"/>
      <c r="J55" s="31"/>
      <c r="K55" s="34"/>
      <c r="L55" s="35"/>
      <c r="M55" s="35"/>
      <c r="N55" s="36"/>
    </row>
    <row r="56" spans="1:14" ht="45" customHeight="1" thickTop="1" x14ac:dyDescent="0.25">
      <c r="A56" s="120"/>
      <c r="B56" s="121"/>
      <c r="C56" s="137">
        <v>1578</v>
      </c>
      <c r="D56" s="138" t="s">
        <v>135</v>
      </c>
      <c r="E56" s="138" t="s">
        <v>166</v>
      </c>
      <c r="F56" s="139">
        <v>15000</v>
      </c>
      <c r="G56" s="139"/>
      <c r="H56" s="140">
        <v>2000</v>
      </c>
      <c r="I56" s="141"/>
      <c r="J56" s="141"/>
      <c r="K56" s="142">
        <v>2000</v>
      </c>
      <c r="L56" s="143" t="s">
        <v>136</v>
      </c>
      <c r="M56" s="122" t="s">
        <v>30</v>
      </c>
      <c r="N56" s="55" t="s">
        <v>137</v>
      </c>
    </row>
    <row r="57" spans="1:14" ht="45" customHeight="1" thickBot="1" x14ac:dyDescent="0.3">
      <c r="A57" s="68"/>
      <c r="B57" s="69"/>
      <c r="C57" s="70"/>
      <c r="D57" s="71" t="s">
        <v>138</v>
      </c>
      <c r="E57" s="71"/>
      <c r="F57" s="72"/>
      <c r="G57" s="72"/>
      <c r="H57" s="73">
        <f>SUM(H56:H56)</f>
        <v>2000</v>
      </c>
      <c r="I57" s="74">
        <f>SUM(I56:I56)</f>
        <v>0</v>
      </c>
      <c r="J57" s="73">
        <f>SUM(J56:J56)</f>
        <v>0</v>
      </c>
      <c r="K57" s="76">
        <f>SUM(K56:K56)</f>
        <v>2000</v>
      </c>
      <c r="L57" s="77"/>
      <c r="M57" s="78"/>
      <c r="N57" s="79"/>
    </row>
    <row r="58" spans="1:14" ht="45" customHeight="1" thickBot="1" x14ac:dyDescent="0.3">
      <c r="A58" s="27"/>
      <c r="B58" s="28"/>
      <c r="C58" s="29"/>
      <c r="D58" s="30" t="s">
        <v>139</v>
      </c>
      <c r="E58" s="30"/>
      <c r="F58" s="31"/>
      <c r="G58" s="32"/>
      <c r="H58" s="33"/>
      <c r="I58" s="31"/>
      <c r="J58" s="31"/>
      <c r="K58" s="34"/>
      <c r="L58" s="35"/>
      <c r="M58" s="35"/>
      <c r="N58" s="36"/>
    </row>
    <row r="59" spans="1:14" ht="75" customHeight="1" thickTop="1" x14ac:dyDescent="0.25">
      <c r="A59" s="144"/>
      <c r="B59" s="38"/>
      <c r="C59" s="39">
        <v>1531</v>
      </c>
      <c r="D59" s="48" t="s">
        <v>140</v>
      </c>
      <c r="E59" s="48" t="s">
        <v>166</v>
      </c>
      <c r="F59" s="49">
        <f>2000+18000</f>
        <v>20000</v>
      </c>
      <c r="G59" s="49">
        <f>1000+3800+600</f>
        <v>5400</v>
      </c>
      <c r="H59" s="119">
        <v>4000</v>
      </c>
      <c r="I59" s="51"/>
      <c r="J59" s="51"/>
      <c r="K59" s="145">
        <v>4000</v>
      </c>
      <c r="L59" s="122" t="s">
        <v>141</v>
      </c>
      <c r="M59" s="46" t="s">
        <v>142</v>
      </c>
      <c r="N59" s="47" t="s">
        <v>143</v>
      </c>
    </row>
    <row r="60" spans="1:14" ht="75" customHeight="1" x14ac:dyDescent="0.25">
      <c r="A60" s="120"/>
      <c r="B60" s="121"/>
      <c r="C60" s="39">
        <v>1568</v>
      </c>
      <c r="D60" s="48" t="s">
        <v>144</v>
      </c>
      <c r="E60" s="48" t="s">
        <v>171</v>
      </c>
      <c r="F60" s="49">
        <v>8000</v>
      </c>
      <c r="G60" s="49">
        <f>1000</f>
        <v>1000</v>
      </c>
      <c r="H60" s="119">
        <v>2500</v>
      </c>
      <c r="I60" s="51">
        <v>1000</v>
      </c>
      <c r="J60" s="51"/>
      <c r="K60" s="145">
        <v>1500</v>
      </c>
      <c r="L60" s="65" t="s">
        <v>29</v>
      </c>
      <c r="M60" s="65" t="s">
        <v>145</v>
      </c>
      <c r="N60" s="47" t="s">
        <v>146</v>
      </c>
    </row>
    <row r="61" spans="1:14" ht="45" customHeight="1" thickBot="1" x14ac:dyDescent="0.3">
      <c r="A61" s="68"/>
      <c r="B61" s="69">
        <f>SUM(B59:B60)</f>
        <v>0</v>
      </c>
      <c r="C61" s="70"/>
      <c r="D61" s="71" t="s">
        <v>147</v>
      </c>
      <c r="E61" s="71"/>
      <c r="F61" s="72"/>
      <c r="G61" s="72"/>
      <c r="H61" s="73">
        <f>SUM(H59:H60)</f>
        <v>6500</v>
      </c>
      <c r="I61" s="74">
        <f>SUM(I59:I60)</f>
        <v>1000</v>
      </c>
      <c r="J61" s="75">
        <f>SUM(J59:J60)</f>
        <v>0</v>
      </c>
      <c r="K61" s="76">
        <f>SUM(K59:K60)</f>
        <v>5500</v>
      </c>
      <c r="L61" s="77"/>
      <c r="M61" s="78" t="s">
        <v>148</v>
      </c>
      <c r="N61" s="79"/>
    </row>
    <row r="62" spans="1:14" ht="45" customHeight="1" x14ac:dyDescent="0.25">
      <c r="A62" s="147"/>
      <c r="B62" s="148"/>
      <c r="C62" s="149"/>
      <c r="D62" s="222" t="s">
        <v>149</v>
      </c>
      <c r="E62" s="150"/>
      <c r="F62" s="103"/>
      <c r="G62" s="106"/>
      <c r="H62" s="151"/>
      <c r="I62" s="103"/>
      <c r="J62" s="103"/>
      <c r="K62" s="107"/>
      <c r="L62" s="152"/>
      <c r="M62" s="153"/>
      <c r="N62" s="154"/>
    </row>
    <row r="63" spans="1:14" ht="75" customHeight="1" x14ac:dyDescent="0.25">
      <c r="A63" s="120"/>
      <c r="B63" s="121"/>
      <c r="C63" s="39">
        <v>1585</v>
      </c>
      <c r="D63" s="48" t="s">
        <v>150</v>
      </c>
      <c r="E63" s="48" t="s">
        <v>166</v>
      </c>
      <c r="F63" s="49">
        <v>4000</v>
      </c>
      <c r="G63" s="49"/>
      <c r="H63" s="119">
        <v>500</v>
      </c>
      <c r="I63" s="51"/>
      <c r="J63" s="52"/>
      <c r="K63" s="53">
        <v>500</v>
      </c>
      <c r="L63" s="65" t="s">
        <v>151</v>
      </c>
      <c r="M63" s="65" t="s">
        <v>30</v>
      </c>
      <c r="N63" s="47" t="s">
        <v>172</v>
      </c>
    </row>
    <row r="64" spans="1:14" ht="45" customHeight="1" x14ac:dyDescent="0.25">
      <c r="A64" s="68"/>
      <c r="B64" s="69">
        <f>SUM(B63:B63)</f>
        <v>0</v>
      </c>
      <c r="C64" s="70"/>
      <c r="D64" s="71" t="s">
        <v>152</v>
      </c>
      <c r="E64" s="71"/>
      <c r="F64" s="72"/>
      <c r="G64" s="72"/>
      <c r="H64" s="73">
        <f>SUM(H63:H63)</f>
        <v>500</v>
      </c>
      <c r="I64" s="74">
        <f>SUM(I63:I63)</f>
        <v>0</v>
      </c>
      <c r="J64" s="73">
        <f>SUM(J63:J63)</f>
        <v>0</v>
      </c>
      <c r="K64" s="73">
        <f>SUM(K63:K63)</f>
        <v>500</v>
      </c>
      <c r="L64" s="77"/>
      <c r="M64" s="78" t="s">
        <v>153</v>
      </c>
      <c r="N64" s="79"/>
    </row>
    <row r="65" spans="1:14" ht="45" customHeight="1" thickBot="1" x14ac:dyDescent="0.3">
      <c r="A65" s="136"/>
      <c r="B65" s="121"/>
      <c r="C65" s="82"/>
      <c r="D65" s="83" t="s">
        <v>154</v>
      </c>
      <c r="E65" s="83"/>
      <c r="F65" s="84"/>
      <c r="G65" s="85"/>
      <c r="H65" s="86"/>
      <c r="I65" s="84"/>
      <c r="J65" s="84"/>
      <c r="K65" s="87"/>
      <c r="L65" s="88"/>
      <c r="M65" s="88"/>
      <c r="N65" s="89"/>
    </row>
    <row r="66" spans="1:14" ht="45" customHeight="1" thickTop="1" x14ac:dyDescent="0.25">
      <c r="A66" s="136"/>
      <c r="B66" s="146"/>
      <c r="C66" s="39">
        <v>1471</v>
      </c>
      <c r="D66" s="40" t="s">
        <v>155</v>
      </c>
      <c r="E66" s="40" t="s">
        <v>166</v>
      </c>
      <c r="F66" s="41">
        <v>5000</v>
      </c>
      <c r="G66" s="41">
        <f>500+1000+1200</f>
        <v>2700</v>
      </c>
      <c r="H66" s="58">
        <v>500</v>
      </c>
      <c r="I66" s="43"/>
      <c r="J66" s="43"/>
      <c r="K66" s="44">
        <v>500</v>
      </c>
      <c r="L66" s="59" t="s">
        <v>156</v>
      </c>
      <c r="M66" s="64" t="s">
        <v>22</v>
      </c>
      <c r="N66" s="47" t="s">
        <v>157</v>
      </c>
    </row>
    <row r="67" spans="1:14" ht="45" customHeight="1" x14ac:dyDescent="0.25">
      <c r="A67" s="136"/>
      <c r="B67" s="146"/>
      <c r="C67" s="39">
        <v>1529</v>
      </c>
      <c r="D67" s="40" t="s">
        <v>158</v>
      </c>
      <c r="E67" s="40" t="s">
        <v>166</v>
      </c>
      <c r="F67" s="41">
        <v>5000</v>
      </c>
      <c r="G67" s="41">
        <f>2000+1500</f>
        <v>3500</v>
      </c>
      <c r="H67" s="58">
        <v>500</v>
      </c>
      <c r="I67" s="43"/>
      <c r="J67" s="115"/>
      <c r="K67" s="44">
        <v>500</v>
      </c>
      <c r="L67" s="45" t="s">
        <v>159</v>
      </c>
      <c r="M67" s="65" t="s">
        <v>30</v>
      </c>
      <c r="N67" s="47" t="s">
        <v>160</v>
      </c>
    </row>
    <row r="68" spans="1:14" ht="45" customHeight="1" x14ac:dyDescent="0.25">
      <c r="A68" s="136"/>
      <c r="B68" s="146"/>
      <c r="C68" s="39">
        <v>1566</v>
      </c>
      <c r="D68" s="40" t="s">
        <v>161</v>
      </c>
      <c r="E68" s="40" t="s">
        <v>166</v>
      </c>
      <c r="F68" s="41">
        <v>5000</v>
      </c>
      <c r="G68" s="41">
        <f>3000-500</f>
        <v>2500</v>
      </c>
      <c r="H68" s="58">
        <v>1000</v>
      </c>
      <c r="I68" s="43"/>
      <c r="J68" s="115"/>
      <c r="K68" s="44">
        <v>1000</v>
      </c>
      <c r="L68" s="45" t="s">
        <v>29</v>
      </c>
      <c r="M68" s="65" t="s">
        <v>22</v>
      </c>
      <c r="N68" s="47" t="s">
        <v>162</v>
      </c>
    </row>
    <row r="69" spans="1:14" ht="45" customHeight="1" thickBot="1" x14ac:dyDescent="0.3">
      <c r="A69" s="68"/>
      <c r="B69" s="69">
        <f>SUM(B66:B68)</f>
        <v>0</v>
      </c>
      <c r="C69" s="70"/>
      <c r="D69" s="155" t="s">
        <v>198</v>
      </c>
      <c r="E69" s="155"/>
      <c r="F69" s="156"/>
      <c r="G69" s="156"/>
      <c r="H69" s="157">
        <f>SUM(H66:H68)</f>
        <v>2000</v>
      </c>
      <c r="I69" s="74">
        <f>SUM(I66:I66)</f>
        <v>0</v>
      </c>
      <c r="J69" s="158">
        <f>SUM(J66:J66)</f>
        <v>0</v>
      </c>
      <c r="K69" s="76">
        <f>SUM(K66:K68)</f>
        <v>2000</v>
      </c>
      <c r="L69" s="159"/>
      <c r="M69" s="78" t="s">
        <v>163</v>
      </c>
      <c r="N69" s="79"/>
    </row>
    <row r="70" spans="1:14" ht="45" customHeight="1" thickBot="1" x14ac:dyDescent="0.3">
      <c r="A70" s="160"/>
      <c r="B70" s="161"/>
      <c r="C70" s="160"/>
      <c r="D70" s="162" t="s">
        <v>164</v>
      </c>
      <c r="E70" s="162"/>
      <c r="F70" s="163"/>
      <c r="G70" s="163"/>
      <c r="H70" s="163">
        <f>H69+H64+H61+H57+H54+H41+H31+H25+H14</f>
        <v>131400</v>
      </c>
      <c r="I70" s="164">
        <f>I69+I64+I61+I57+I54+I41+I31+I25+I14</f>
        <v>2000</v>
      </c>
      <c r="J70" s="164">
        <f ca="1">J69+#REF!+J64+J61+J57+J54+J41+J31+J25+J14</f>
        <v>13876</v>
      </c>
      <c r="K70" s="164">
        <f>K14+K25+K31+K41+K54+K57+K61+K64+K69</f>
        <v>129400</v>
      </c>
      <c r="L70" s="164"/>
      <c r="M70" s="165"/>
      <c r="N70" s="166"/>
    </row>
    <row r="71" spans="1:14" ht="45" customHeight="1" x14ac:dyDescent="0.25">
      <c r="A71" s="167"/>
      <c r="B71" s="168"/>
      <c r="C71" s="169"/>
      <c r="D71" s="170"/>
      <c r="E71" s="170"/>
      <c r="F71" s="171"/>
      <c r="G71" s="171"/>
      <c r="H71" s="172"/>
      <c r="I71" s="168"/>
      <c r="J71" s="168"/>
      <c r="K71" s="168"/>
      <c r="L71" s="168"/>
      <c r="M71" s="173"/>
      <c r="N71" s="174"/>
    </row>
    <row r="72" spans="1:14" ht="45" customHeight="1" x14ac:dyDescent="0.25">
      <c r="A72" s="167"/>
      <c r="B72" s="168"/>
      <c r="C72" s="169"/>
      <c r="D72" s="170"/>
      <c r="E72" s="170"/>
      <c r="F72" s="171"/>
      <c r="G72" s="171"/>
      <c r="H72" s="172"/>
      <c r="I72" s="168"/>
      <c r="J72" s="168"/>
      <c r="K72" s="168"/>
      <c r="L72" s="168"/>
      <c r="M72" s="173"/>
      <c r="N72" s="174"/>
    </row>
  </sheetData>
  <mergeCells count="2">
    <mergeCell ref="A4:N4"/>
    <mergeCell ref="A5:N5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5" firstPageNumber="160" orientation="landscape" useFirstPageNumber="1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980D-CC1D-4830-A051-6C4B2157FA4A}">
  <dimension ref="A1:K35"/>
  <sheetViews>
    <sheetView rightToLeft="1" view="pageBreakPreview" zoomScale="60" zoomScaleNormal="100" workbookViewId="0">
      <selection activeCell="Q22" sqref="Q22"/>
    </sheetView>
  </sheetViews>
  <sheetFormatPr defaultRowHeight="36" customHeight="1" x14ac:dyDescent="0.25"/>
  <cols>
    <col min="1" max="1" width="6.625" style="169" customWidth="1"/>
    <col min="2" max="2" width="6.625" style="179" customWidth="1"/>
    <col min="3" max="3" width="18.625" style="179" customWidth="1"/>
    <col min="4" max="4" width="10.625" style="179" customWidth="1"/>
    <col min="5" max="6" width="8.625" style="179" customWidth="1"/>
    <col min="7" max="7" width="36.625" style="179" customWidth="1"/>
    <col min="8" max="8" width="24.625" style="179" customWidth="1"/>
    <col min="9" max="229" width="9" style="179"/>
    <col min="230" max="231" width="8.75" style="179" customWidth="1"/>
    <col min="232" max="232" width="26.125" style="179" customWidth="1"/>
    <col min="233" max="233" width="10.75" style="179" customWidth="1"/>
    <col min="234" max="235" width="36.75" style="179" customWidth="1"/>
    <col min="236" max="485" width="9" style="179"/>
    <col min="486" max="487" width="8.75" style="179" customWidth="1"/>
    <col min="488" max="488" width="26.125" style="179" customWidth="1"/>
    <col min="489" max="489" width="10.75" style="179" customWidth="1"/>
    <col min="490" max="491" width="36.75" style="179" customWidth="1"/>
    <col min="492" max="741" width="9" style="179"/>
    <col min="742" max="743" width="8.75" style="179" customWidth="1"/>
    <col min="744" max="744" width="26.125" style="179" customWidth="1"/>
    <col min="745" max="745" width="10.75" style="179" customWidth="1"/>
    <col min="746" max="747" width="36.75" style="179" customWidth="1"/>
    <col min="748" max="997" width="9" style="179"/>
    <col min="998" max="999" width="8.75" style="179" customWidth="1"/>
    <col min="1000" max="1000" width="26.125" style="179" customWidth="1"/>
    <col min="1001" max="1001" width="10.75" style="179" customWidth="1"/>
    <col min="1002" max="1003" width="36.75" style="179" customWidth="1"/>
    <col min="1004" max="1253" width="9" style="179"/>
    <col min="1254" max="1255" width="8.75" style="179" customWidth="1"/>
    <col min="1256" max="1256" width="26.125" style="179" customWidth="1"/>
    <col min="1257" max="1257" width="10.75" style="179" customWidth="1"/>
    <col min="1258" max="1259" width="36.75" style="179" customWidth="1"/>
    <col min="1260" max="1509" width="9" style="179"/>
    <col min="1510" max="1511" width="8.75" style="179" customWidth="1"/>
    <col min="1512" max="1512" width="26.125" style="179" customWidth="1"/>
    <col min="1513" max="1513" width="10.75" style="179" customWidth="1"/>
    <col min="1514" max="1515" width="36.75" style="179" customWidth="1"/>
    <col min="1516" max="1765" width="9" style="179"/>
    <col min="1766" max="1767" width="8.75" style="179" customWidth="1"/>
    <col min="1768" max="1768" width="26.125" style="179" customWidth="1"/>
    <col min="1769" max="1769" width="10.75" style="179" customWidth="1"/>
    <col min="1770" max="1771" width="36.75" style="179" customWidth="1"/>
    <col min="1772" max="2021" width="9" style="179"/>
    <col min="2022" max="2023" width="8.75" style="179" customWidth="1"/>
    <col min="2024" max="2024" width="26.125" style="179" customWidth="1"/>
    <col min="2025" max="2025" width="10.75" style="179" customWidth="1"/>
    <col min="2026" max="2027" width="36.75" style="179" customWidth="1"/>
    <col min="2028" max="2277" width="9" style="179"/>
    <col min="2278" max="2279" width="8.75" style="179" customWidth="1"/>
    <col min="2280" max="2280" width="26.125" style="179" customWidth="1"/>
    <col min="2281" max="2281" width="10.75" style="179" customWidth="1"/>
    <col min="2282" max="2283" width="36.75" style="179" customWidth="1"/>
    <col min="2284" max="2533" width="9" style="179"/>
    <col min="2534" max="2535" width="8.75" style="179" customWidth="1"/>
    <col min="2536" max="2536" width="26.125" style="179" customWidth="1"/>
    <col min="2537" max="2537" width="10.75" style="179" customWidth="1"/>
    <col min="2538" max="2539" width="36.75" style="179" customWidth="1"/>
    <col min="2540" max="2789" width="9" style="179"/>
    <col min="2790" max="2791" width="8.75" style="179" customWidth="1"/>
    <col min="2792" max="2792" width="26.125" style="179" customWidth="1"/>
    <col min="2793" max="2793" width="10.75" style="179" customWidth="1"/>
    <col min="2794" max="2795" width="36.75" style="179" customWidth="1"/>
    <col min="2796" max="3045" width="9" style="179"/>
    <col min="3046" max="3047" width="8.75" style="179" customWidth="1"/>
    <col min="3048" max="3048" width="26.125" style="179" customWidth="1"/>
    <col min="3049" max="3049" width="10.75" style="179" customWidth="1"/>
    <col min="3050" max="3051" width="36.75" style="179" customWidth="1"/>
    <col min="3052" max="3301" width="9" style="179"/>
    <col min="3302" max="3303" width="8.75" style="179" customWidth="1"/>
    <col min="3304" max="3304" width="26.125" style="179" customWidth="1"/>
    <col min="3305" max="3305" width="10.75" style="179" customWidth="1"/>
    <col min="3306" max="3307" width="36.75" style="179" customWidth="1"/>
    <col min="3308" max="3557" width="9" style="179"/>
    <col min="3558" max="3559" width="8.75" style="179" customWidth="1"/>
    <col min="3560" max="3560" width="26.125" style="179" customWidth="1"/>
    <col min="3561" max="3561" width="10.75" style="179" customWidth="1"/>
    <col min="3562" max="3563" width="36.75" style="179" customWidth="1"/>
    <col min="3564" max="3813" width="9" style="179"/>
    <col min="3814" max="3815" width="8.75" style="179" customWidth="1"/>
    <col min="3816" max="3816" width="26.125" style="179" customWidth="1"/>
    <col min="3817" max="3817" width="10.75" style="179" customWidth="1"/>
    <col min="3818" max="3819" width="36.75" style="179" customWidth="1"/>
    <col min="3820" max="4069" width="9" style="179"/>
    <col min="4070" max="4071" width="8.75" style="179" customWidth="1"/>
    <col min="4072" max="4072" width="26.125" style="179" customWidth="1"/>
    <col min="4073" max="4073" width="10.75" style="179" customWidth="1"/>
    <col min="4074" max="4075" width="36.75" style="179" customWidth="1"/>
    <col min="4076" max="4325" width="9" style="179"/>
    <col min="4326" max="4327" width="8.75" style="179" customWidth="1"/>
    <col min="4328" max="4328" width="26.125" style="179" customWidth="1"/>
    <col min="4329" max="4329" width="10.75" style="179" customWidth="1"/>
    <col min="4330" max="4331" width="36.75" style="179" customWidth="1"/>
    <col min="4332" max="4581" width="9" style="179"/>
    <col min="4582" max="4583" width="8.75" style="179" customWidth="1"/>
    <col min="4584" max="4584" width="26.125" style="179" customWidth="1"/>
    <col min="4585" max="4585" width="10.75" style="179" customWidth="1"/>
    <col min="4586" max="4587" width="36.75" style="179" customWidth="1"/>
    <col min="4588" max="4837" width="9" style="179"/>
    <col min="4838" max="4839" width="8.75" style="179" customWidth="1"/>
    <col min="4840" max="4840" width="26.125" style="179" customWidth="1"/>
    <col min="4841" max="4841" width="10.75" style="179" customWidth="1"/>
    <col min="4842" max="4843" width="36.75" style="179" customWidth="1"/>
    <col min="4844" max="5093" width="9" style="179"/>
    <col min="5094" max="5095" width="8.75" style="179" customWidth="1"/>
    <col min="5096" max="5096" width="26.125" style="179" customWidth="1"/>
    <col min="5097" max="5097" width="10.75" style="179" customWidth="1"/>
    <col min="5098" max="5099" width="36.75" style="179" customWidth="1"/>
    <col min="5100" max="5349" width="9" style="179"/>
    <col min="5350" max="5351" width="8.75" style="179" customWidth="1"/>
    <col min="5352" max="5352" width="26.125" style="179" customWidth="1"/>
    <col min="5353" max="5353" width="10.75" style="179" customWidth="1"/>
    <col min="5354" max="5355" width="36.75" style="179" customWidth="1"/>
    <col min="5356" max="5605" width="9" style="179"/>
    <col min="5606" max="5607" width="8.75" style="179" customWidth="1"/>
    <col min="5608" max="5608" width="26.125" style="179" customWidth="1"/>
    <col min="5609" max="5609" width="10.75" style="179" customWidth="1"/>
    <col min="5610" max="5611" width="36.75" style="179" customWidth="1"/>
    <col min="5612" max="5861" width="9" style="179"/>
    <col min="5862" max="5863" width="8.75" style="179" customWidth="1"/>
    <col min="5864" max="5864" width="26.125" style="179" customWidth="1"/>
    <col min="5865" max="5865" width="10.75" style="179" customWidth="1"/>
    <col min="5866" max="5867" width="36.75" style="179" customWidth="1"/>
    <col min="5868" max="6117" width="9" style="179"/>
    <col min="6118" max="6119" width="8.75" style="179" customWidth="1"/>
    <col min="6120" max="6120" width="26.125" style="179" customWidth="1"/>
    <col min="6121" max="6121" width="10.75" style="179" customWidth="1"/>
    <col min="6122" max="6123" width="36.75" style="179" customWidth="1"/>
    <col min="6124" max="6373" width="9" style="179"/>
    <col min="6374" max="6375" width="8.75" style="179" customWidth="1"/>
    <col min="6376" max="6376" width="26.125" style="179" customWidth="1"/>
    <col min="6377" max="6377" width="10.75" style="179" customWidth="1"/>
    <col min="6378" max="6379" width="36.75" style="179" customWidth="1"/>
    <col min="6380" max="6629" width="9" style="179"/>
    <col min="6630" max="6631" width="8.75" style="179" customWidth="1"/>
    <col min="6632" max="6632" width="26.125" style="179" customWidth="1"/>
    <col min="6633" max="6633" width="10.75" style="179" customWidth="1"/>
    <col min="6634" max="6635" width="36.75" style="179" customWidth="1"/>
    <col min="6636" max="6885" width="9" style="179"/>
    <col min="6886" max="6887" width="8.75" style="179" customWidth="1"/>
    <col min="6888" max="6888" width="26.125" style="179" customWidth="1"/>
    <col min="6889" max="6889" width="10.75" style="179" customWidth="1"/>
    <col min="6890" max="6891" width="36.75" style="179" customWidth="1"/>
    <col min="6892" max="7141" width="9" style="179"/>
    <col min="7142" max="7143" width="8.75" style="179" customWidth="1"/>
    <col min="7144" max="7144" width="26.125" style="179" customWidth="1"/>
    <col min="7145" max="7145" width="10.75" style="179" customWidth="1"/>
    <col min="7146" max="7147" width="36.75" style="179" customWidth="1"/>
    <col min="7148" max="7397" width="9" style="179"/>
    <col min="7398" max="7399" width="8.75" style="179" customWidth="1"/>
    <col min="7400" max="7400" width="26.125" style="179" customWidth="1"/>
    <col min="7401" max="7401" width="10.75" style="179" customWidth="1"/>
    <col min="7402" max="7403" width="36.75" style="179" customWidth="1"/>
    <col min="7404" max="7653" width="9" style="179"/>
    <col min="7654" max="7655" width="8.75" style="179" customWidth="1"/>
    <col min="7656" max="7656" width="26.125" style="179" customWidth="1"/>
    <col min="7657" max="7657" width="10.75" style="179" customWidth="1"/>
    <col min="7658" max="7659" width="36.75" style="179" customWidth="1"/>
    <col min="7660" max="7909" width="9" style="179"/>
    <col min="7910" max="7911" width="8.75" style="179" customWidth="1"/>
    <col min="7912" max="7912" width="26.125" style="179" customWidth="1"/>
    <col min="7913" max="7913" width="10.75" style="179" customWidth="1"/>
    <col min="7914" max="7915" width="36.75" style="179" customWidth="1"/>
    <col min="7916" max="8165" width="9" style="179"/>
    <col min="8166" max="8167" width="8.75" style="179" customWidth="1"/>
    <col min="8168" max="8168" width="26.125" style="179" customWidth="1"/>
    <col min="8169" max="8169" width="10.75" style="179" customWidth="1"/>
    <col min="8170" max="8171" width="36.75" style="179" customWidth="1"/>
    <col min="8172" max="8421" width="9" style="179"/>
    <col min="8422" max="8423" width="8.75" style="179" customWidth="1"/>
    <col min="8424" max="8424" width="26.125" style="179" customWidth="1"/>
    <col min="8425" max="8425" width="10.75" style="179" customWidth="1"/>
    <col min="8426" max="8427" width="36.75" style="179" customWidth="1"/>
    <col min="8428" max="8677" width="9" style="179"/>
    <col min="8678" max="8679" width="8.75" style="179" customWidth="1"/>
    <col min="8680" max="8680" width="26.125" style="179" customWidth="1"/>
    <col min="8681" max="8681" width="10.75" style="179" customWidth="1"/>
    <col min="8682" max="8683" width="36.75" style="179" customWidth="1"/>
    <col min="8684" max="8933" width="9" style="179"/>
    <col min="8934" max="8935" width="8.75" style="179" customWidth="1"/>
    <col min="8936" max="8936" width="26.125" style="179" customWidth="1"/>
    <col min="8937" max="8937" width="10.75" style="179" customWidth="1"/>
    <col min="8938" max="8939" width="36.75" style="179" customWidth="1"/>
    <col min="8940" max="9189" width="9" style="179"/>
    <col min="9190" max="9191" width="8.75" style="179" customWidth="1"/>
    <col min="9192" max="9192" width="26.125" style="179" customWidth="1"/>
    <col min="9193" max="9193" width="10.75" style="179" customWidth="1"/>
    <col min="9194" max="9195" width="36.75" style="179" customWidth="1"/>
    <col min="9196" max="9445" width="9" style="179"/>
    <col min="9446" max="9447" width="8.75" style="179" customWidth="1"/>
    <col min="9448" max="9448" width="26.125" style="179" customWidth="1"/>
    <col min="9449" max="9449" width="10.75" style="179" customWidth="1"/>
    <col min="9450" max="9451" width="36.75" style="179" customWidth="1"/>
    <col min="9452" max="9701" width="9" style="179"/>
    <col min="9702" max="9703" width="8.75" style="179" customWidth="1"/>
    <col min="9704" max="9704" width="26.125" style="179" customWidth="1"/>
    <col min="9705" max="9705" width="10.75" style="179" customWidth="1"/>
    <col min="9706" max="9707" width="36.75" style="179" customWidth="1"/>
    <col min="9708" max="9957" width="9" style="179"/>
    <col min="9958" max="9959" width="8.75" style="179" customWidth="1"/>
    <col min="9960" max="9960" width="26.125" style="179" customWidth="1"/>
    <col min="9961" max="9961" width="10.75" style="179" customWidth="1"/>
    <col min="9962" max="9963" width="36.75" style="179" customWidth="1"/>
    <col min="9964" max="10213" width="9" style="179"/>
    <col min="10214" max="10215" width="8.75" style="179" customWidth="1"/>
    <col min="10216" max="10216" width="26.125" style="179" customWidth="1"/>
    <col min="10217" max="10217" width="10.75" style="179" customWidth="1"/>
    <col min="10218" max="10219" width="36.75" style="179" customWidth="1"/>
    <col min="10220" max="10469" width="9" style="179"/>
    <col min="10470" max="10471" width="8.75" style="179" customWidth="1"/>
    <col min="10472" max="10472" width="26.125" style="179" customWidth="1"/>
    <col min="10473" max="10473" width="10.75" style="179" customWidth="1"/>
    <col min="10474" max="10475" width="36.75" style="179" customWidth="1"/>
    <col min="10476" max="10725" width="9" style="179"/>
    <col min="10726" max="10727" width="8.75" style="179" customWidth="1"/>
    <col min="10728" max="10728" width="26.125" style="179" customWidth="1"/>
    <col min="10729" max="10729" width="10.75" style="179" customWidth="1"/>
    <col min="10730" max="10731" width="36.75" style="179" customWidth="1"/>
    <col min="10732" max="10981" width="9" style="179"/>
    <col min="10982" max="10983" width="8.75" style="179" customWidth="1"/>
    <col min="10984" max="10984" width="26.125" style="179" customWidth="1"/>
    <col min="10985" max="10985" width="10.75" style="179" customWidth="1"/>
    <col min="10986" max="10987" width="36.75" style="179" customWidth="1"/>
    <col min="10988" max="11237" width="9" style="179"/>
    <col min="11238" max="11239" width="8.75" style="179" customWidth="1"/>
    <col min="11240" max="11240" width="26.125" style="179" customWidth="1"/>
    <col min="11241" max="11241" width="10.75" style="179" customWidth="1"/>
    <col min="11242" max="11243" width="36.75" style="179" customWidth="1"/>
    <col min="11244" max="11493" width="9" style="179"/>
    <col min="11494" max="11495" width="8.75" style="179" customWidth="1"/>
    <col min="11496" max="11496" width="26.125" style="179" customWidth="1"/>
    <col min="11497" max="11497" width="10.75" style="179" customWidth="1"/>
    <col min="11498" max="11499" width="36.75" style="179" customWidth="1"/>
    <col min="11500" max="11749" width="9" style="179"/>
    <col min="11750" max="11751" width="8.75" style="179" customWidth="1"/>
    <col min="11752" max="11752" width="26.125" style="179" customWidth="1"/>
    <col min="11753" max="11753" width="10.75" style="179" customWidth="1"/>
    <col min="11754" max="11755" width="36.75" style="179" customWidth="1"/>
    <col min="11756" max="12005" width="9" style="179"/>
    <col min="12006" max="12007" width="8.75" style="179" customWidth="1"/>
    <col min="12008" max="12008" width="26.125" style="179" customWidth="1"/>
    <col min="12009" max="12009" width="10.75" style="179" customWidth="1"/>
    <col min="12010" max="12011" width="36.75" style="179" customWidth="1"/>
    <col min="12012" max="12261" width="9" style="179"/>
    <col min="12262" max="12263" width="8.75" style="179" customWidth="1"/>
    <col min="12264" max="12264" width="26.125" style="179" customWidth="1"/>
    <col min="12265" max="12265" width="10.75" style="179" customWidth="1"/>
    <col min="12266" max="12267" width="36.75" style="179" customWidth="1"/>
    <col min="12268" max="12517" width="9" style="179"/>
    <col min="12518" max="12519" width="8.75" style="179" customWidth="1"/>
    <col min="12520" max="12520" width="26.125" style="179" customWidth="1"/>
    <col min="12521" max="12521" width="10.75" style="179" customWidth="1"/>
    <col min="12522" max="12523" width="36.75" style="179" customWidth="1"/>
    <col min="12524" max="12773" width="9" style="179"/>
    <col min="12774" max="12775" width="8.75" style="179" customWidth="1"/>
    <col min="12776" max="12776" width="26.125" style="179" customWidth="1"/>
    <col min="12777" max="12777" width="10.75" style="179" customWidth="1"/>
    <col min="12778" max="12779" width="36.75" style="179" customWidth="1"/>
    <col min="12780" max="13029" width="9" style="179"/>
    <col min="13030" max="13031" width="8.75" style="179" customWidth="1"/>
    <col min="13032" max="13032" width="26.125" style="179" customWidth="1"/>
    <col min="13033" max="13033" width="10.75" style="179" customWidth="1"/>
    <col min="13034" max="13035" width="36.75" style="179" customWidth="1"/>
    <col min="13036" max="13285" width="9" style="179"/>
    <col min="13286" max="13287" width="8.75" style="179" customWidth="1"/>
    <col min="13288" max="13288" width="26.125" style="179" customWidth="1"/>
    <col min="13289" max="13289" width="10.75" style="179" customWidth="1"/>
    <col min="13290" max="13291" width="36.75" style="179" customWidth="1"/>
    <col min="13292" max="13541" width="9" style="179"/>
    <col min="13542" max="13543" width="8.75" style="179" customWidth="1"/>
    <col min="13544" max="13544" width="26.125" style="179" customWidth="1"/>
    <col min="13545" max="13545" width="10.75" style="179" customWidth="1"/>
    <col min="13546" max="13547" width="36.75" style="179" customWidth="1"/>
    <col min="13548" max="13797" width="9" style="179"/>
    <col min="13798" max="13799" width="8.75" style="179" customWidth="1"/>
    <col min="13800" max="13800" width="26.125" style="179" customWidth="1"/>
    <col min="13801" max="13801" width="10.75" style="179" customWidth="1"/>
    <col min="13802" max="13803" width="36.75" style="179" customWidth="1"/>
    <col min="13804" max="14053" width="9" style="179"/>
    <col min="14054" max="14055" width="8.75" style="179" customWidth="1"/>
    <col min="14056" max="14056" width="26.125" style="179" customWidth="1"/>
    <col min="14057" max="14057" width="10.75" style="179" customWidth="1"/>
    <col min="14058" max="14059" width="36.75" style="179" customWidth="1"/>
    <col min="14060" max="14309" width="9" style="179"/>
    <col min="14310" max="14311" width="8.75" style="179" customWidth="1"/>
    <col min="14312" max="14312" width="26.125" style="179" customWidth="1"/>
    <col min="14313" max="14313" width="10.75" style="179" customWidth="1"/>
    <col min="14314" max="14315" width="36.75" style="179" customWidth="1"/>
    <col min="14316" max="14565" width="9" style="179"/>
    <col min="14566" max="14567" width="8.75" style="179" customWidth="1"/>
    <col min="14568" max="14568" width="26.125" style="179" customWidth="1"/>
    <col min="14569" max="14569" width="10.75" style="179" customWidth="1"/>
    <col min="14570" max="14571" width="36.75" style="179" customWidth="1"/>
    <col min="14572" max="14821" width="9" style="179"/>
    <col min="14822" max="14823" width="8.75" style="179" customWidth="1"/>
    <col min="14824" max="14824" width="26.125" style="179" customWidth="1"/>
    <col min="14825" max="14825" width="10.75" style="179" customWidth="1"/>
    <col min="14826" max="14827" width="36.75" style="179" customWidth="1"/>
    <col min="14828" max="15077" width="9" style="179"/>
    <col min="15078" max="15079" width="8.75" style="179" customWidth="1"/>
    <col min="15080" max="15080" width="26.125" style="179" customWidth="1"/>
    <col min="15081" max="15081" width="10.75" style="179" customWidth="1"/>
    <col min="15082" max="15083" width="36.75" style="179" customWidth="1"/>
    <col min="15084" max="15333" width="9" style="179"/>
    <col min="15334" max="15335" width="8.75" style="179" customWidth="1"/>
    <col min="15336" max="15336" width="26.125" style="179" customWidth="1"/>
    <col min="15337" max="15337" width="10.75" style="179" customWidth="1"/>
    <col min="15338" max="15339" width="36.75" style="179" customWidth="1"/>
    <col min="15340" max="15589" width="9" style="179"/>
    <col min="15590" max="15591" width="8.75" style="179" customWidth="1"/>
    <col min="15592" max="15592" width="26.125" style="179" customWidth="1"/>
    <col min="15593" max="15593" width="10.75" style="179" customWidth="1"/>
    <col min="15594" max="15595" width="36.75" style="179" customWidth="1"/>
    <col min="15596" max="15845" width="9" style="179"/>
    <col min="15846" max="15847" width="8.75" style="179" customWidth="1"/>
    <col min="15848" max="15848" width="26.125" style="179" customWidth="1"/>
    <col min="15849" max="15849" width="10.75" style="179" customWidth="1"/>
    <col min="15850" max="15851" width="36.75" style="179" customWidth="1"/>
    <col min="15852" max="16101" width="9" style="179"/>
    <col min="16102" max="16103" width="8.75" style="179" customWidth="1"/>
    <col min="16104" max="16104" width="26.125" style="179" customWidth="1"/>
    <col min="16105" max="16105" width="10.75" style="179" customWidth="1"/>
    <col min="16106" max="16107" width="36.75" style="179" customWidth="1"/>
    <col min="16108" max="16384" width="9" style="179"/>
  </cols>
  <sheetData>
    <row r="1" spans="1:11" ht="20.25" x14ac:dyDescent="0.3">
      <c r="A1" s="175"/>
      <c r="E1" s="226" t="s">
        <v>199</v>
      </c>
      <c r="F1" s="226"/>
    </row>
    <row r="2" spans="1:11" ht="15.75" x14ac:dyDescent="0.25">
      <c r="A2" s="175"/>
    </row>
    <row r="3" spans="1:11" s="181" customFormat="1" ht="36" customHeight="1" x14ac:dyDescent="0.35">
      <c r="A3" s="233" t="s">
        <v>173</v>
      </c>
      <c r="B3" s="233"/>
      <c r="C3" s="233"/>
      <c r="D3" s="233"/>
      <c r="E3" s="233"/>
      <c r="F3" s="233"/>
      <c r="G3" s="233"/>
      <c r="H3" s="233"/>
    </row>
    <row r="4" spans="1:11" s="181" customFormat="1" ht="18.75" x14ac:dyDescent="0.3">
      <c r="A4" s="234" t="s">
        <v>174</v>
      </c>
      <c r="B4" s="234"/>
      <c r="C4" s="234"/>
      <c r="D4" s="234"/>
      <c r="E4" s="234"/>
      <c r="F4" s="234"/>
      <c r="G4" s="234"/>
      <c r="H4" s="234"/>
    </row>
    <row r="5" spans="1:11" s="181" customFormat="1" ht="15.75" x14ac:dyDescent="0.25">
      <c r="A5" s="180"/>
      <c r="B5" s="180"/>
      <c r="C5" s="180"/>
      <c r="D5" s="180"/>
      <c r="E5" s="180"/>
      <c r="F5" s="180"/>
      <c r="G5" s="180"/>
      <c r="H5" s="180"/>
    </row>
    <row r="6" spans="1:11" s="181" customFormat="1" ht="15.75" x14ac:dyDescent="0.25">
      <c r="A6" s="180"/>
      <c r="B6" s="180"/>
      <c r="C6" s="180"/>
      <c r="D6" s="180"/>
      <c r="E6" s="180"/>
      <c r="F6" s="180"/>
      <c r="G6" s="180"/>
      <c r="H6" s="180"/>
    </row>
    <row r="7" spans="1:11" ht="15.75" x14ac:dyDescent="0.25">
      <c r="A7" s="182"/>
      <c r="B7" s="169"/>
      <c r="C7" s="169"/>
      <c r="D7" s="169"/>
      <c r="E7" s="169"/>
      <c r="F7" s="169"/>
      <c r="G7" s="169"/>
      <c r="H7" s="169"/>
    </row>
    <row r="8" spans="1:11" ht="47.25" x14ac:dyDescent="0.25">
      <c r="A8" s="183" t="s">
        <v>175</v>
      </c>
      <c r="B8" s="183" t="s">
        <v>4</v>
      </c>
      <c r="C8" s="183" t="s">
        <v>5</v>
      </c>
      <c r="D8" s="183" t="s">
        <v>6</v>
      </c>
      <c r="E8" s="183" t="s">
        <v>176</v>
      </c>
      <c r="F8" s="183" t="s">
        <v>177</v>
      </c>
      <c r="G8" s="183" t="s">
        <v>13</v>
      </c>
      <c r="H8" s="183" t="s">
        <v>178</v>
      </c>
    </row>
    <row r="9" spans="1:11" ht="15.75" x14ac:dyDescent="0.25">
      <c r="A9" s="235" t="s">
        <v>179</v>
      </c>
      <c r="B9" s="236"/>
      <c r="C9" s="236"/>
      <c r="D9" s="236"/>
      <c r="E9" s="236"/>
      <c r="F9" s="236"/>
      <c r="G9" s="236"/>
      <c r="H9" s="237"/>
    </row>
    <row r="10" spans="1:11" ht="15.75" x14ac:dyDescent="0.25">
      <c r="A10" s="184"/>
      <c r="B10" s="185"/>
      <c r="C10" s="186"/>
      <c r="D10" s="187"/>
      <c r="E10" s="187"/>
      <c r="F10" s="187"/>
      <c r="G10" s="187"/>
      <c r="H10" s="188"/>
    </row>
    <row r="11" spans="1:11" ht="31.5" x14ac:dyDescent="0.25">
      <c r="A11" s="189">
        <v>1</v>
      </c>
      <c r="B11" s="60">
        <v>1581</v>
      </c>
      <c r="C11" s="40" t="s">
        <v>180</v>
      </c>
      <c r="D11" s="41">
        <v>8000</v>
      </c>
      <c r="E11" s="190"/>
      <c r="F11" s="177">
        <v>8000</v>
      </c>
      <c r="G11" s="64" t="s">
        <v>181</v>
      </c>
      <c r="H11" s="116" t="s">
        <v>74</v>
      </c>
    </row>
    <row r="12" spans="1:11" ht="47.25" x14ac:dyDescent="0.25">
      <c r="A12" s="189">
        <v>2</v>
      </c>
      <c r="B12" s="39">
        <v>1568</v>
      </c>
      <c r="C12" s="48" t="s">
        <v>182</v>
      </c>
      <c r="D12" s="49">
        <v>8000</v>
      </c>
      <c r="E12" s="190">
        <v>1000</v>
      </c>
      <c r="F12" s="177">
        <v>7000</v>
      </c>
      <c r="G12" s="191" t="s">
        <v>183</v>
      </c>
      <c r="H12" s="65" t="s">
        <v>29</v>
      </c>
      <c r="K12" s="192"/>
    </row>
    <row r="13" spans="1:11" ht="15.75" x14ac:dyDescent="0.25">
      <c r="A13" s="189"/>
      <c r="B13" s="60"/>
      <c r="C13" s="40"/>
      <c r="D13" s="41"/>
      <c r="E13" s="190"/>
      <c r="F13" s="190"/>
      <c r="G13" s="193"/>
      <c r="H13" s="194"/>
    </row>
    <row r="14" spans="1:11" ht="15.75" x14ac:dyDescent="0.25">
      <c r="A14" s="183"/>
      <c r="B14" s="183"/>
      <c r="C14" s="183" t="s">
        <v>184</v>
      </c>
      <c r="D14" s="183">
        <f>SUM(D11:D13)</f>
        <v>16000</v>
      </c>
      <c r="E14" s="183">
        <f>SUM(E11:E13)</f>
        <v>1000</v>
      </c>
      <c r="F14" s="183">
        <f>SUM(F11:F13)</f>
        <v>15000</v>
      </c>
      <c r="G14" s="183">
        <f>SUM(E14:F14)</f>
        <v>16000</v>
      </c>
      <c r="H14" s="183"/>
    </row>
    <row r="15" spans="1:11" ht="15.75" x14ac:dyDescent="0.25">
      <c r="A15" s="195"/>
      <c r="B15" s="195"/>
      <c r="C15" s="195"/>
      <c r="D15" s="195"/>
      <c r="E15" s="196"/>
      <c r="F15" s="196"/>
      <c r="G15" s="196"/>
      <c r="H15" s="196"/>
    </row>
    <row r="16" spans="1:11" ht="15.75" x14ac:dyDescent="0.25">
      <c r="A16" s="227" t="s">
        <v>185</v>
      </c>
      <c r="B16" s="227"/>
      <c r="C16" s="227"/>
      <c r="D16" s="227"/>
      <c r="E16" s="238">
        <v>1000000</v>
      </c>
      <c r="F16" s="238"/>
      <c r="G16" s="198" t="s">
        <v>186</v>
      </c>
      <c r="H16" s="199" t="s">
        <v>187</v>
      </c>
    </row>
    <row r="17" spans="1:8" ht="15.75" x14ac:dyDescent="0.25">
      <c r="A17" s="227" t="s">
        <v>188</v>
      </c>
      <c r="B17" s="227"/>
      <c r="C17" s="227"/>
      <c r="D17" s="227"/>
      <c r="E17" s="228">
        <v>-1000000</v>
      </c>
      <c r="F17" s="228"/>
      <c r="G17" s="197" t="s">
        <v>186</v>
      </c>
      <c r="H17" s="229" t="s">
        <v>189</v>
      </c>
    </row>
    <row r="18" spans="1:8" ht="15.75" x14ac:dyDescent="0.25">
      <c r="A18" s="231" t="s">
        <v>190</v>
      </c>
      <c r="B18" s="231"/>
      <c r="C18" s="231"/>
      <c r="D18" s="231"/>
      <c r="E18" s="232">
        <v>1000000</v>
      </c>
      <c r="F18" s="232"/>
      <c r="G18" s="200" t="s">
        <v>186</v>
      </c>
      <c r="H18" s="230"/>
    </row>
    <row r="19" spans="1:8" ht="15.75" x14ac:dyDescent="0.25">
      <c r="A19" s="201"/>
      <c r="B19" s="169"/>
      <c r="C19" s="202"/>
      <c r="D19" s="203"/>
      <c r="E19" s="203"/>
      <c r="F19" s="203"/>
      <c r="G19" s="203"/>
      <c r="H19" s="170"/>
    </row>
    <row r="20" spans="1:8" ht="15.75" x14ac:dyDescent="0.25">
      <c r="C20" s="176"/>
      <c r="D20" s="176"/>
      <c r="E20" s="176"/>
      <c r="F20" s="176"/>
      <c r="G20" s="176"/>
    </row>
    <row r="21" spans="1:8" ht="36" customHeight="1" x14ac:dyDescent="0.35">
      <c r="A21" s="239" t="s">
        <v>191</v>
      </c>
      <c r="B21" s="240"/>
      <c r="C21" s="240"/>
      <c r="D21" s="240"/>
      <c r="E21" s="240"/>
      <c r="F21" s="240"/>
      <c r="G21" s="241"/>
    </row>
    <row r="22" spans="1:8" ht="18.75" x14ac:dyDescent="0.3">
      <c r="A22" s="242" t="s">
        <v>174</v>
      </c>
      <c r="B22" s="242"/>
      <c r="C22" s="242"/>
      <c r="D22" s="242"/>
      <c r="E22" s="242"/>
      <c r="F22" s="242"/>
      <c r="G22" s="242"/>
    </row>
    <row r="23" spans="1:8" ht="47.25" x14ac:dyDescent="0.25">
      <c r="A23" s="204" t="s">
        <v>175</v>
      </c>
      <c r="B23" s="204" t="s">
        <v>4</v>
      </c>
      <c r="C23" s="204" t="s">
        <v>5</v>
      </c>
      <c r="D23" s="204" t="s">
        <v>6</v>
      </c>
      <c r="E23" s="204" t="s">
        <v>176</v>
      </c>
      <c r="F23" s="204" t="s">
        <v>177</v>
      </c>
      <c r="G23" s="204" t="s">
        <v>13</v>
      </c>
    </row>
    <row r="24" spans="1:8" ht="15.75" x14ac:dyDescent="0.25">
      <c r="A24" s="243" t="s">
        <v>192</v>
      </c>
      <c r="B24" s="244"/>
      <c r="C24" s="244"/>
      <c r="D24" s="244"/>
      <c r="E24" s="244"/>
      <c r="F24" s="244"/>
      <c r="G24" s="245"/>
    </row>
    <row r="25" spans="1:8" ht="31.5" x14ac:dyDescent="0.25">
      <c r="A25" s="205">
        <v>3</v>
      </c>
      <c r="B25" s="206">
        <v>1590</v>
      </c>
      <c r="C25" s="48" t="s">
        <v>193</v>
      </c>
      <c r="D25" s="49">
        <v>15000</v>
      </c>
      <c r="E25" s="207"/>
      <c r="F25" s="208">
        <v>15000</v>
      </c>
      <c r="G25" s="209" t="s">
        <v>30</v>
      </c>
    </row>
    <row r="26" spans="1:8" ht="31.5" x14ac:dyDescent="0.25">
      <c r="A26" s="205">
        <v>4</v>
      </c>
      <c r="B26" s="206">
        <v>1591</v>
      </c>
      <c r="C26" s="48" t="s">
        <v>62</v>
      </c>
      <c r="D26" s="49">
        <v>4000</v>
      </c>
      <c r="E26" s="207"/>
      <c r="F26" s="208">
        <v>4000</v>
      </c>
      <c r="G26" s="209" t="s">
        <v>30</v>
      </c>
    </row>
    <row r="27" spans="1:8" ht="47.25" x14ac:dyDescent="0.25">
      <c r="A27" s="205">
        <v>5</v>
      </c>
      <c r="B27" s="206">
        <v>1592</v>
      </c>
      <c r="C27" s="48" t="s">
        <v>76</v>
      </c>
      <c r="D27" s="49">
        <v>8000</v>
      </c>
      <c r="E27" s="207"/>
      <c r="F27" s="208">
        <v>8000</v>
      </c>
      <c r="G27" s="209" t="s">
        <v>30</v>
      </c>
    </row>
    <row r="28" spans="1:8" ht="31.5" x14ac:dyDescent="0.25">
      <c r="A28" s="205">
        <v>6</v>
      </c>
      <c r="B28" s="206">
        <v>1593</v>
      </c>
      <c r="C28" s="48" t="s">
        <v>124</v>
      </c>
      <c r="D28" s="49">
        <v>5000</v>
      </c>
      <c r="E28" s="207"/>
      <c r="F28" s="208">
        <v>5000</v>
      </c>
      <c r="G28" s="209" t="s">
        <v>30</v>
      </c>
    </row>
    <row r="29" spans="1:8" ht="31.5" x14ac:dyDescent="0.25">
      <c r="A29" s="205">
        <v>7</v>
      </c>
      <c r="B29" s="206">
        <v>1594</v>
      </c>
      <c r="C29" s="48" t="s">
        <v>126</v>
      </c>
      <c r="D29" s="49">
        <v>30000</v>
      </c>
      <c r="E29" s="207"/>
      <c r="F29" s="208">
        <v>30000</v>
      </c>
      <c r="G29" s="209" t="s">
        <v>30</v>
      </c>
    </row>
    <row r="30" spans="1:8" ht="31.5" x14ac:dyDescent="0.25">
      <c r="A30" s="205">
        <v>8</v>
      </c>
      <c r="B30" s="206">
        <v>1595</v>
      </c>
      <c r="C30" s="48" t="s">
        <v>128</v>
      </c>
      <c r="D30" s="49">
        <v>5000</v>
      </c>
      <c r="E30" s="207"/>
      <c r="F30" s="208">
        <v>5000</v>
      </c>
      <c r="G30" s="209" t="s">
        <v>30</v>
      </c>
    </row>
    <row r="31" spans="1:8" ht="47.25" x14ac:dyDescent="0.25">
      <c r="A31" s="205">
        <v>9</v>
      </c>
      <c r="B31" s="206">
        <v>1596</v>
      </c>
      <c r="C31" s="48" t="s">
        <v>130</v>
      </c>
      <c r="D31" s="49">
        <v>1000</v>
      </c>
      <c r="E31" s="207"/>
      <c r="F31" s="208">
        <v>1000</v>
      </c>
      <c r="G31" s="209" t="s">
        <v>30</v>
      </c>
    </row>
    <row r="32" spans="1:8" ht="15.75" x14ac:dyDescent="0.25">
      <c r="A32" s="204"/>
      <c r="B32" s="204"/>
      <c r="C32" s="204" t="s">
        <v>194</v>
      </c>
      <c r="D32" s="210">
        <f>SUM(D25:D31)</f>
        <v>68000</v>
      </c>
      <c r="E32" s="204">
        <f>SUM(E25:E31)</f>
        <v>0</v>
      </c>
      <c r="F32" s="204">
        <f>SUM(F25:F31)</f>
        <v>68000</v>
      </c>
      <c r="G32" s="204">
        <f>SUM(E32:F32)</f>
        <v>68000</v>
      </c>
    </row>
    <row r="33" spans="1:7" ht="15.75" x14ac:dyDescent="0.25">
      <c r="A33" s="246"/>
      <c r="B33" s="246"/>
      <c r="C33" s="171"/>
      <c r="D33" s="169"/>
      <c r="E33" s="211"/>
      <c r="F33" s="211"/>
      <c r="G33" s="212"/>
    </row>
    <row r="34" spans="1:7" ht="15.75" x14ac:dyDescent="0.25">
      <c r="A34" s="213" t="s">
        <v>195</v>
      </c>
      <c r="B34" s="214"/>
      <c r="C34" s="215"/>
      <c r="D34" s="216">
        <v>68000000</v>
      </c>
      <c r="E34" s="217" t="s">
        <v>186</v>
      </c>
      <c r="F34" s="212"/>
      <c r="G34" s="212"/>
    </row>
    <row r="35" spans="1:7" ht="15.75" x14ac:dyDescent="0.25">
      <c r="A35" s="247" t="s">
        <v>196</v>
      </c>
      <c r="B35" s="248"/>
      <c r="C35" s="218"/>
      <c r="D35" s="219">
        <f>D32</f>
        <v>68000</v>
      </c>
      <c r="E35" s="220" t="s">
        <v>197</v>
      </c>
      <c r="F35" s="212"/>
      <c r="G35" s="212"/>
    </row>
  </sheetData>
  <mergeCells count="16">
    <mergeCell ref="A21:G21"/>
    <mergeCell ref="A22:G22"/>
    <mergeCell ref="A24:G24"/>
    <mergeCell ref="A33:B33"/>
    <mergeCell ref="A35:B35"/>
    <mergeCell ref="E1:F1"/>
    <mergeCell ref="A17:D17"/>
    <mergeCell ref="E17:F17"/>
    <mergeCell ref="H17:H18"/>
    <mergeCell ref="A18:D18"/>
    <mergeCell ref="E18:F18"/>
    <mergeCell ref="A3:H3"/>
    <mergeCell ref="A4:H4"/>
    <mergeCell ref="A9:H9"/>
    <mergeCell ref="A16:D16"/>
    <mergeCell ref="E16:F16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תוכנית פיתוח 2026</vt:lpstr>
      <vt:lpstr>עדכונים ותברים חדשים</vt:lpstr>
      <vt:lpstr>'תוכנית פיתוח 2026'!WPrint_Area_W</vt:lpstr>
      <vt:lpstr>'תוכנית פיתוח 2026'!WPrint_TitlesW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יוכי נחמן</dc:creator>
  <cp:lastModifiedBy>אמיר ודלר</cp:lastModifiedBy>
  <cp:lastPrinted>2025-12-30T15:53:34Z</cp:lastPrinted>
  <dcterms:created xsi:type="dcterms:W3CDTF">2025-12-29T10:44:41Z</dcterms:created>
  <dcterms:modified xsi:type="dcterms:W3CDTF">2025-12-30T15:59:34Z</dcterms:modified>
</cp:coreProperties>
</file>